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6495"/>
  </bookViews>
  <sheets>
    <sheet name="Лист1" sheetId="1" r:id="rId1"/>
    <sheet name="Лист2" sheetId="3" r:id="rId2"/>
  </sheets>
  <definedNames>
    <definedName name="_xlnm.Print_Area" localSheetId="0">Лист1!$A$1:$K$141</definedName>
  </definedNames>
  <calcPr calcId="125725"/>
</workbook>
</file>

<file path=xl/calcChain.xml><?xml version="1.0" encoding="utf-8"?>
<calcChain xmlns="http://schemas.openxmlformats.org/spreadsheetml/2006/main">
  <c r="F136" i="1"/>
  <c r="G136"/>
  <c r="I136"/>
  <c r="J136"/>
  <c r="D136"/>
  <c r="C136"/>
  <c r="D123"/>
  <c r="F123"/>
  <c r="G123"/>
  <c r="I123"/>
  <c r="J123"/>
  <c r="C123"/>
  <c r="D119"/>
  <c r="F119"/>
  <c r="G119"/>
  <c r="I119"/>
  <c r="J119"/>
  <c r="C119"/>
  <c r="J110"/>
  <c r="I110"/>
  <c r="G110"/>
  <c r="F110"/>
  <c r="D110"/>
  <c r="C110"/>
  <c r="J102"/>
  <c r="I102"/>
  <c r="I99" s="1"/>
  <c r="G102"/>
  <c r="F102"/>
  <c r="F99" s="1"/>
  <c r="G99"/>
  <c r="J99"/>
  <c r="D93"/>
  <c r="F93"/>
  <c r="G93"/>
  <c r="I93"/>
  <c r="J93"/>
  <c r="C93"/>
  <c r="D87"/>
  <c r="F87"/>
  <c r="G87"/>
  <c r="I87"/>
  <c r="J87"/>
  <c r="C87"/>
  <c r="J83"/>
  <c r="I83"/>
  <c r="G83"/>
  <c r="F83"/>
  <c r="D83"/>
  <c r="C83"/>
  <c r="J81"/>
  <c r="I81"/>
  <c r="G81"/>
  <c r="F81"/>
  <c r="J80"/>
  <c r="J78" s="1"/>
  <c r="I80"/>
  <c r="I78" s="1"/>
  <c r="G80"/>
  <c r="G78" s="1"/>
  <c r="F80"/>
  <c r="F78" s="1"/>
  <c r="J77"/>
  <c r="I77"/>
  <c r="G77"/>
  <c r="F77"/>
  <c r="D77"/>
  <c r="C77"/>
  <c r="G46"/>
  <c r="I46"/>
  <c r="J46"/>
  <c r="F46"/>
  <c r="J40"/>
  <c r="I40"/>
  <c r="G40"/>
  <c r="F40"/>
  <c r="D44"/>
  <c r="C44"/>
  <c r="J70" l="1"/>
  <c r="I70"/>
  <c r="G70"/>
  <c r="F70"/>
  <c r="D70"/>
  <c r="C70"/>
  <c r="J69"/>
  <c r="I69"/>
  <c r="G69"/>
  <c r="F69"/>
  <c r="D69"/>
  <c r="C69"/>
  <c r="J66"/>
  <c r="I66"/>
  <c r="G66"/>
  <c r="F66"/>
  <c r="D66"/>
  <c r="C66"/>
  <c r="J62"/>
  <c r="I62"/>
  <c r="G62"/>
  <c r="F62"/>
  <c r="D62"/>
  <c r="C62"/>
  <c r="J55"/>
  <c r="J52" s="1"/>
  <c r="I55"/>
  <c r="I52" s="1"/>
  <c r="G55"/>
  <c r="G52" s="1"/>
  <c r="F55"/>
  <c r="F52" s="1"/>
  <c r="J44"/>
  <c r="I44"/>
  <c r="G44"/>
  <c r="F44"/>
  <c r="J36"/>
  <c r="I36"/>
  <c r="G36"/>
  <c r="F36"/>
  <c r="D36"/>
  <c r="C36"/>
  <c r="J35"/>
  <c r="I35"/>
  <c r="G35"/>
  <c r="F35"/>
  <c r="D35"/>
  <c r="C35"/>
  <c r="J34"/>
  <c r="I34"/>
  <c r="G34"/>
  <c r="F34"/>
  <c r="J33"/>
  <c r="J31" s="1"/>
  <c r="I33"/>
  <c r="I31" s="1"/>
  <c r="G33"/>
  <c r="G31" s="1"/>
  <c r="F33"/>
  <c r="F31" s="1"/>
  <c r="J30"/>
  <c r="I30"/>
  <c r="G30"/>
  <c r="F30"/>
  <c r="D30"/>
  <c r="D28" s="1"/>
  <c r="C30"/>
  <c r="C14"/>
  <c r="D14"/>
  <c r="D9" s="1"/>
  <c r="F14"/>
  <c r="F9" s="1"/>
  <c r="C45" i="3"/>
  <c r="C43"/>
  <c r="C42"/>
  <c r="C39" s="1"/>
  <c r="C37" s="1"/>
  <c r="C36"/>
  <c r="C34"/>
  <c r="C33"/>
  <c r="C32"/>
  <c r="C31"/>
  <c r="C29"/>
  <c r="C28"/>
  <c r="C27"/>
  <c r="C26"/>
  <c r="C25"/>
  <c r="C23" s="1"/>
  <c r="C14" s="1"/>
  <c r="C22"/>
  <c r="C19"/>
  <c r="C17"/>
  <c r="C16"/>
  <c r="C13"/>
  <c r="C12"/>
  <c r="C11"/>
  <c r="C10"/>
  <c r="C8" s="1"/>
  <c r="C7"/>
  <c r="C5" s="1"/>
  <c r="D112" i="1"/>
  <c r="D108" s="1"/>
  <c r="D102"/>
  <c r="C102"/>
  <c r="D99"/>
  <c r="F84"/>
  <c r="I84"/>
  <c r="C64"/>
  <c r="D55"/>
  <c r="C55"/>
  <c r="C52" s="1"/>
  <c r="C40"/>
  <c r="D34"/>
  <c r="C34"/>
  <c r="D33"/>
  <c r="D31" s="1"/>
  <c r="C33"/>
  <c r="C31" s="1"/>
  <c r="D81"/>
  <c r="C81"/>
  <c r="D80"/>
  <c r="C80"/>
  <c r="C78" s="1"/>
  <c r="J28"/>
  <c r="I28"/>
  <c r="F28"/>
  <c r="C99"/>
  <c r="D52"/>
  <c r="D46"/>
  <c r="D40"/>
  <c r="D78"/>
  <c r="D75"/>
  <c r="C28"/>
  <c r="C26" s="1"/>
  <c r="G28"/>
  <c r="G26" s="1"/>
  <c r="G14"/>
  <c r="G9" s="1"/>
  <c r="I14"/>
  <c r="I9" s="1"/>
  <c r="J14"/>
  <c r="J9" s="1"/>
  <c r="C9"/>
  <c r="G84"/>
  <c r="J84"/>
  <c r="J112"/>
  <c r="J108" s="1"/>
  <c r="I112"/>
  <c r="I108" s="1"/>
  <c r="G112"/>
  <c r="G108" s="1"/>
  <c r="F112"/>
  <c r="F108" s="1"/>
  <c r="C112"/>
  <c r="C108" s="1"/>
  <c r="J104"/>
  <c r="I104"/>
  <c r="G104"/>
  <c r="F104"/>
  <c r="D104"/>
  <c r="C104"/>
  <c r="J75"/>
  <c r="J73" s="1"/>
  <c r="I75"/>
  <c r="G75"/>
  <c r="G73" s="1"/>
  <c r="F75"/>
  <c r="F73" s="1"/>
  <c r="C75"/>
  <c r="I73"/>
  <c r="D57"/>
  <c r="F57"/>
  <c r="G57"/>
  <c r="I57"/>
  <c r="J57"/>
  <c r="C57"/>
  <c r="J64"/>
  <c r="J60" s="1"/>
  <c r="I64"/>
  <c r="I60" s="1"/>
  <c r="G64"/>
  <c r="G60" s="1"/>
  <c r="F64"/>
  <c r="F60" s="1"/>
  <c r="D64"/>
  <c r="D60" s="1"/>
  <c r="C60" l="1"/>
  <c r="F26"/>
  <c r="C3" i="3"/>
  <c r="C1" s="1"/>
  <c r="C84" i="1"/>
  <c r="J26"/>
  <c r="D26"/>
  <c r="I26"/>
  <c r="C46"/>
  <c r="C37" s="1"/>
  <c r="D84"/>
  <c r="D73"/>
  <c r="C73"/>
  <c r="F71"/>
  <c r="I71"/>
  <c r="G71"/>
  <c r="J71"/>
  <c r="D37"/>
  <c r="F37"/>
  <c r="F24" s="1"/>
  <c r="F20" s="1"/>
  <c r="I37"/>
  <c r="J37"/>
  <c r="G37"/>
  <c r="G24" s="1"/>
  <c r="G20" s="1"/>
  <c r="I24" l="1"/>
  <c r="I20" s="1"/>
  <c r="C71"/>
  <c r="D71"/>
  <c r="D24"/>
  <c r="D20" s="1"/>
  <c r="J24"/>
  <c r="J20" s="1"/>
  <c r="C24"/>
  <c r="C20" s="1"/>
</calcChain>
</file>

<file path=xl/sharedStrings.xml><?xml version="1.0" encoding="utf-8"?>
<sst xmlns="http://schemas.openxmlformats.org/spreadsheetml/2006/main" count="325" uniqueCount="125">
  <si>
    <t>Наименование показателя</t>
  </si>
  <si>
    <t>Очередной финансовый год</t>
  </si>
  <si>
    <t>Плановый период</t>
  </si>
  <si>
    <t>Всего</t>
  </si>
  <si>
    <t>в том числе</t>
  </si>
  <si>
    <t>1-ый год планового периода</t>
  </si>
  <si>
    <t>2-ой год планового периода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</si>
  <si>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</si>
  <si>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</si>
  <si>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 на начало периода</t>
  </si>
  <si>
    <t>в том числе:</t>
  </si>
  <si>
    <t>-</t>
  </si>
  <si>
    <t>180 </t>
  </si>
  <si>
    <t>Оплата труда и начисления на выплаты по оплате труда, всего</t>
  </si>
  <si>
    <t>из них:</t>
  </si>
  <si>
    <t>Заработная плата</t>
  </si>
  <si>
    <t>Выплаты по заработной плате, оплата отпусков, другие выплаты</t>
  </si>
  <si>
    <t>Прочие выплаты</t>
  </si>
  <si>
    <t>Командировочные расходы</t>
  </si>
  <si>
    <t>Меры социальной поддержки, установленные Законами Мурманской области</t>
  </si>
  <si>
    <t>Другие расходы по прочим выплатам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</si>
  <si>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</si>
  <si>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</si>
  <si>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</si>
  <si>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</si>
  <si>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Другие расходы по транспортным услугам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</si>
  <si>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</si>
  <si>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</si>
  <si>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</si>
  <si>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Содержание в чистоте помещений, зданий, дворов, иного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</si>
  <si>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</si>
  <si>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</si>
  <si>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Другие расходы по содержанию имущества</t>
  </si>
  <si>
    <t>Прочие работы, услуги</t>
  </si>
  <si>
    <t xml:space="preserve">   в том числе:</t>
  </si>
  <si>
    <t>Монтаж и установка локальных вычислительных сетей, систем охранной и пожарной сигнализации, видеонаблюдения</t>
  </si>
  <si>
    <t>Вневедомственная охрана</t>
  </si>
  <si>
    <t>Услуги в области информационных технологий</t>
  </si>
  <si>
    <t>Другие расходы по прочим работам, услугам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</si>
  <si>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</si>
  <si>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Поступление нефинансовых активов, всего</t>
  </si>
  <si>
    <t>Увеличение стоимости материальных запасов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</si>
  <si>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</si>
  <si>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</si>
  <si>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</si>
  <si>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</si>
  <si>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Другие расходы на увеличение стоимости материальных запасов</t>
  </si>
  <si>
    <t>Представительские расходы, приобретение подарочной продукции</t>
  </si>
  <si>
    <t>Бытовая техника, мебель (приобретение реабилитационного оборудования)</t>
  </si>
  <si>
    <t>Обеспечение выплаты денежного вознаграждения лицам, осуществляющим постинтернатный патронат.</t>
  </si>
  <si>
    <t>&lt;*&gt; РКЦ – Региональные коды цели, утвержденные приказом Министерства финансов Мурманской области от 06.12.2011№ 235н  (перечень РКЦ подлежит корректировке по мере внесения изменений в приказ Министерства финансов Мурманской области).</t>
  </si>
  <si>
    <t>&lt;**&gt; Плановые показатели по выплатам формируются учреждением как в целом, так и в разрезе видов деятельности в зависимости от источника поступлений в разрезе выплат по статьям классификации операций сектора государственного управления бюджетной классификации Российской Федерации с детализацией по региональной классификации операций сектора государственного управления.</t>
  </si>
  <si>
    <t>Прочие расходы, всего</t>
  </si>
  <si>
    <t xml:space="preserve">Остаток средств 
на окончание периода
</t>
  </si>
  <si>
    <t>1. Поступления всего</t>
  </si>
  <si>
    <t>1.1. Доходы от оказания платных услуг, всего</t>
  </si>
  <si>
    <t>1.2. Субсидии на выполнение госзадания, всего</t>
  </si>
  <si>
    <t>1.2.1. На оказание государственых услуг</t>
  </si>
  <si>
    <t>1.2.2. На содержание имущества</t>
  </si>
  <si>
    <t>1.3. Целевые субсидии</t>
  </si>
  <si>
    <t>1.4. От  приносящей доход деятельности, всего</t>
  </si>
  <si>
    <t>2. Выплаты, всего</t>
  </si>
  <si>
    <t>2.1. Выплаты из доходов от оказания платных услуг, всего</t>
  </si>
  <si>
    <t>2.2. Выплаты по субсидиям на выполнение госзадания, всего</t>
  </si>
  <si>
    <t>2.2.1. На оказание государственных услуг (работ), всего</t>
  </si>
  <si>
    <t>2.2.2. На содержание имущества, всего</t>
  </si>
  <si>
    <t>2.4. Выплаты из приносящей доход деятельности, всего</t>
  </si>
  <si>
    <t>Ремонт (текущий и капитальный) и реставрация нефинансовых актовов в части недвижимого имущества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</si>
  <si>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Показатели по поступлениям и выплатам учреждения.</t>
    </r>
  </si>
  <si>
    <t>Суточные</t>
  </si>
  <si>
    <t>КБК</t>
  </si>
  <si>
    <t>2.3. Выплаты по целевым субсидиям, всего</t>
  </si>
  <si>
    <t>Справочно:</t>
  </si>
  <si>
    <t>Объём публичных обязательств, всего</t>
  </si>
  <si>
    <t>803 1002 6227802 611 210</t>
  </si>
  <si>
    <t>803 1002 6227802 611 211</t>
  </si>
  <si>
    <t>803 1002 6227802 611 21101</t>
  </si>
  <si>
    <t>803 1002 6227802 611 212</t>
  </si>
  <si>
    <t>803 1002 6227802 611 21201</t>
  </si>
  <si>
    <t>803 1002 6227802 611 21202</t>
  </si>
  <si>
    <t>803 1002 6227802 611 21299</t>
  </si>
  <si>
    <t>803 1002 6227802 611 213</t>
  </si>
  <si>
    <t>803 1002 6227802 611 220</t>
  </si>
  <si>
    <t>803 1002 6227802 611 221</t>
  </si>
  <si>
    <t>803 1002 6227802 611 222</t>
  </si>
  <si>
    <t>803 1002 6227802 611 22201</t>
  </si>
  <si>
    <t>803 1002 6227802 611 22299</t>
  </si>
  <si>
    <t>803 1002 6227802 611 223</t>
  </si>
  <si>
    <t>803 1002 6227802 611 224</t>
  </si>
  <si>
    <t>803 1002 6227802 611 225</t>
  </si>
  <si>
    <t>803 1002 6227802 611 22501</t>
  </si>
  <si>
    <t>803 1002 6227802 611 22503</t>
  </si>
  <si>
    <t>803 1002 6227802 611 22505</t>
  </si>
  <si>
    <t>803 1002 6227802 611 22599</t>
  </si>
  <si>
    <t>803 1002 6227802 611 226</t>
  </si>
  <si>
    <t>803 1002 6227802 611 22601</t>
  </si>
  <si>
    <t>803 1002 6227802 611 22603</t>
  </si>
  <si>
    <t>803 1002 6227802 611 22699</t>
  </si>
  <si>
    <t>803 1002 6227802 611 290</t>
  </si>
  <si>
    <t>803 1002 6227802 611 29001</t>
  </si>
  <si>
    <t>803 1002 6227802 611 300</t>
  </si>
  <si>
    <t>803 1002 6227802 611 340</t>
  </si>
  <si>
    <t>803 1002 6227802 611 34001</t>
  </si>
  <si>
    <t>803 1002 6227802 611 34002</t>
  </si>
  <si>
    <t>803 1002 6227802 611 34003</t>
  </si>
  <si>
    <t>803 1002 6227802 611 34004</t>
  </si>
  <si>
    <t>803 1002 6227802 611 34099</t>
  </si>
  <si>
    <t>803 1002 6227802 612 22699</t>
  </si>
  <si>
    <t>803 00000000000000 29001</t>
  </si>
  <si>
    <t xml:space="preserve">Бытовая техника, мебель </t>
  </si>
  <si>
    <t>Увеличение стоимости основных средств</t>
  </si>
  <si>
    <t>803 1002 6227802 611 310</t>
  </si>
  <si>
    <t>803 1002 6227802 611 31005</t>
  </si>
  <si>
    <t>Приобретение реабилитационного оборудования</t>
  </si>
  <si>
    <t>803 410 5222603 612 22504</t>
  </si>
  <si>
    <t>803 410 5222603 612 22605</t>
  </si>
  <si>
    <t>803 1003 5221719 612 22201</t>
  </si>
  <si>
    <t>803 1003 5221719 612 22604</t>
  </si>
  <si>
    <t>803 1003 5221719 612 22699</t>
  </si>
  <si>
    <t>803 1003 5221719 612 29003</t>
  </si>
  <si>
    <t>803 1003 5221719 612 31099</t>
  </si>
  <si>
    <t>803 1003 5221719 612 34099</t>
  </si>
  <si>
    <t>Монтаж и установка локальных вычислительных сетей, систем охранной и пожарной сигнализации, видеонаблюдения, установка АПС</t>
  </si>
  <si>
    <t>803 1002 6222800 612 22601</t>
  </si>
  <si>
    <t>803 1003 5227919 612 31006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</si>
</sst>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left" indent="3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4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left" wrapText="1" indent="2"/>
    </xf>
    <xf numFmtId="0" fontId="3" fillId="2" borderId="1" xfId="0" applyFont="1" applyFill="1" applyBorder="1" applyAlignment="1">
      <alignment horizontal="left" wrapText="1" indent="4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4" fontId="4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4" fontId="5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 indent="2"/>
    </xf>
    <xf numFmtId="0" fontId="4" fillId="5" borderId="1" xfId="0" applyFont="1" applyFill="1" applyBorder="1" applyAlignment="1">
      <alignment horizontal="left" vertical="top" wrapText="1" indent="1"/>
    </xf>
    <xf numFmtId="0" fontId="4" fillId="5" borderId="1" xfId="0" applyFont="1" applyFill="1" applyBorder="1" applyAlignment="1">
      <alignment horizontal="left" vertical="top" wrapText="1" indent="2"/>
    </xf>
    <xf numFmtId="0" fontId="3" fillId="5" borderId="1" xfId="0" applyFont="1" applyFill="1" applyBorder="1" applyAlignment="1">
      <alignment horizontal="left" vertical="top" wrapText="1" indent="4"/>
    </xf>
    <xf numFmtId="0" fontId="4" fillId="5" borderId="1" xfId="0" applyFont="1" applyFill="1" applyBorder="1" applyAlignment="1">
      <alignment horizontal="left" vertical="top" wrapText="1" indent="4"/>
    </xf>
    <xf numFmtId="0" fontId="4" fillId="5" borderId="1" xfId="0" applyFont="1" applyFill="1" applyBorder="1" applyAlignment="1">
      <alignment horizontal="left" wrapText="1" indent="2"/>
    </xf>
    <xf numFmtId="0" fontId="3" fillId="5" borderId="1" xfId="0" applyFont="1" applyFill="1" applyBorder="1" applyAlignment="1">
      <alignment horizontal="left" wrapText="1" indent="4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top" wrapText="1" indent="2"/>
    </xf>
    <xf numFmtId="4" fontId="4" fillId="7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7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7" fillId="4" borderId="0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justify" vertical="top" wrapText="1"/>
    </xf>
    <xf numFmtId="4" fontId="4" fillId="4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indent="2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indent="2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5" borderId="1" xfId="0" applyFont="1" applyFill="1" applyBorder="1" applyAlignment="1">
      <alignment horizontal="left" wrapText="1" indent="2"/>
    </xf>
    <xf numFmtId="49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90" zoomScaleNormal="90" workbookViewId="0">
      <selection activeCell="F18" sqref="F18"/>
    </sheetView>
  </sheetViews>
  <sheetFormatPr defaultRowHeight="15"/>
  <cols>
    <col min="1" max="1" width="33.42578125" customWidth="1"/>
    <col min="2" max="2" width="25" customWidth="1"/>
    <col min="3" max="3" width="14.28515625" bestFit="1" customWidth="1"/>
    <col min="4" max="4" width="13.140625" customWidth="1"/>
    <col min="5" max="5" width="12.7109375" customWidth="1"/>
    <col min="6" max="6" width="14.140625" customWidth="1"/>
    <col min="7" max="8" width="14.42578125" customWidth="1"/>
    <col min="9" max="9" width="14" customWidth="1"/>
    <col min="10" max="10" width="13.28515625" customWidth="1"/>
    <col min="11" max="11" width="11.5703125" customWidth="1"/>
  </cols>
  <sheetData>
    <row r="1" spans="1:11" ht="36.75" customHeight="1">
      <c r="A1" s="117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 customHeight="1">
      <c r="A2" s="1"/>
    </row>
    <row r="3" spans="1:11" ht="24" customHeight="1">
      <c r="A3" s="125" t="s">
        <v>0</v>
      </c>
      <c r="B3" s="125" t="s">
        <v>70</v>
      </c>
      <c r="C3" s="125" t="s">
        <v>1</v>
      </c>
      <c r="D3" s="125"/>
      <c r="E3" s="125"/>
      <c r="F3" s="125" t="s">
        <v>2</v>
      </c>
      <c r="G3" s="125"/>
      <c r="H3" s="125"/>
      <c r="I3" s="125"/>
      <c r="J3" s="125"/>
      <c r="K3" s="125"/>
    </row>
    <row r="4" spans="1:11" ht="19.5" customHeight="1">
      <c r="A4" s="125"/>
      <c r="B4" s="125"/>
      <c r="C4" s="125" t="s">
        <v>3</v>
      </c>
      <c r="D4" s="125" t="s">
        <v>4</v>
      </c>
      <c r="E4" s="125"/>
      <c r="F4" s="125" t="s">
        <v>5</v>
      </c>
      <c r="G4" s="125"/>
      <c r="H4" s="125"/>
      <c r="I4" s="125" t="s">
        <v>6</v>
      </c>
      <c r="J4" s="125"/>
      <c r="K4" s="125"/>
    </row>
    <row r="5" spans="1:11">
      <c r="A5" s="125"/>
      <c r="B5" s="125"/>
      <c r="C5" s="125"/>
      <c r="D5" s="125"/>
      <c r="E5" s="125"/>
      <c r="F5" s="125" t="s">
        <v>3</v>
      </c>
      <c r="G5" s="125" t="s">
        <v>4</v>
      </c>
      <c r="H5" s="125"/>
      <c r="I5" s="125" t="s">
        <v>3</v>
      </c>
      <c r="J5" s="125" t="s">
        <v>4</v>
      </c>
      <c r="K5" s="125"/>
    </row>
    <row r="6" spans="1:11" ht="105.75" customHeight="1">
      <c r="A6" s="125"/>
      <c r="B6" s="125"/>
      <c r="C6" s="125"/>
      <c r="D6" s="62" t="s">
        <v>7</v>
      </c>
      <c r="E6" s="62" t="s">
        <v>8</v>
      </c>
      <c r="F6" s="125"/>
      <c r="G6" s="62" t="s">
        <v>7</v>
      </c>
      <c r="H6" s="62" t="s">
        <v>8</v>
      </c>
      <c r="I6" s="125"/>
      <c r="J6" s="62" t="s">
        <v>7</v>
      </c>
      <c r="K6" s="62" t="s">
        <v>8</v>
      </c>
    </row>
    <row r="7" spans="1:1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31.5" customHeight="1">
      <c r="A8" s="73" t="s">
        <v>9</v>
      </c>
      <c r="B8" s="5"/>
      <c r="C8" s="71">
        <v>2600</v>
      </c>
      <c r="D8" s="71">
        <v>2600</v>
      </c>
      <c r="E8" s="5"/>
      <c r="F8" s="72" t="s">
        <v>11</v>
      </c>
      <c r="G8" s="72" t="s">
        <v>11</v>
      </c>
      <c r="H8" s="5"/>
      <c r="I8" s="72" t="s">
        <v>11</v>
      </c>
      <c r="J8" s="72" t="s">
        <v>11</v>
      </c>
      <c r="K8" s="5"/>
    </row>
    <row r="9" spans="1:11" ht="16.5" customHeight="1">
      <c r="A9" s="73" t="s">
        <v>54</v>
      </c>
      <c r="B9" s="123"/>
      <c r="C9" s="122">
        <f>C14+C18+C19</f>
        <v>35126319.009999998</v>
      </c>
      <c r="D9" s="122">
        <f t="shared" ref="D9:J9" si="0">D14+D18+D19</f>
        <v>35126319.009999998</v>
      </c>
      <c r="E9" s="122"/>
      <c r="F9" s="122">
        <f t="shared" si="0"/>
        <v>37272628.25</v>
      </c>
      <c r="G9" s="122">
        <f t="shared" si="0"/>
        <v>37272628.25</v>
      </c>
      <c r="H9" s="122"/>
      <c r="I9" s="122">
        <f t="shared" si="0"/>
        <v>38636621.219999999</v>
      </c>
      <c r="J9" s="122">
        <f t="shared" si="0"/>
        <v>38636621.219999999</v>
      </c>
      <c r="K9" s="126"/>
    </row>
    <row r="10" spans="1:11" ht="16.5" customHeight="1">
      <c r="A10" s="8"/>
      <c r="B10" s="123"/>
      <c r="C10" s="122"/>
      <c r="D10" s="122"/>
      <c r="E10" s="122"/>
      <c r="F10" s="122"/>
      <c r="G10" s="122"/>
      <c r="H10" s="122"/>
      <c r="I10" s="122"/>
      <c r="J10" s="122"/>
      <c r="K10" s="126"/>
    </row>
    <row r="11" spans="1:11" ht="17.25" customHeight="1">
      <c r="A11" s="4" t="s">
        <v>10</v>
      </c>
      <c r="B11" s="5"/>
      <c r="C11" s="83"/>
      <c r="D11" s="83"/>
      <c r="E11" s="83"/>
      <c r="F11" s="83"/>
      <c r="G11" s="83"/>
      <c r="H11" s="83"/>
      <c r="I11" s="83"/>
      <c r="J11" s="83"/>
      <c r="K11" s="6"/>
    </row>
    <row r="12" spans="1:11" ht="28.5">
      <c r="A12" s="74" t="s">
        <v>55</v>
      </c>
      <c r="B12" s="5">
        <v>130</v>
      </c>
      <c r="C12" s="83" t="s">
        <v>11</v>
      </c>
      <c r="D12" s="83" t="s">
        <v>11</v>
      </c>
      <c r="E12" s="83"/>
      <c r="F12" s="83" t="s">
        <v>11</v>
      </c>
      <c r="G12" s="83" t="s">
        <v>11</v>
      </c>
      <c r="H12" s="83"/>
      <c r="I12" s="83" t="s">
        <v>11</v>
      </c>
      <c r="J12" s="83" t="s">
        <v>11</v>
      </c>
      <c r="K12" s="6"/>
    </row>
    <row r="13" spans="1:11">
      <c r="A13" s="3" t="s">
        <v>10</v>
      </c>
      <c r="B13" s="5"/>
      <c r="C13" s="83"/>
      <c r="D13" s="83"/>
      <c r="E13" s="83"/>
      <c r="F13" s="83"/>
      <c r="G13" s="83"/>
      <c r="H13" s="83"/>
      <c r="I13" s="83"/>
      <c r="J13" s="83"/>
      <c r="K13" s="6"/>
    </row>
    <row r="14" spans="1:11" ht="42" customHeight="1">
      <c r="A14" s="74" t="s">
        <v>56</v>
      </c>
      <c r="B14" s="5">
        <v>180</v>
      </c>
      <c r="C14" s="83">
        <f t="shared" ref="C14:J14" si="1">C16+C17</f>
        <v>33893300</v>
      </c>
      <c r="D14" s="83">
        <f t="shared" si="1"/>
        <v>33893300</v>
      </c>
      <c r="E14" s="83"/>
      <c r="F14" s="83">
        <f t="shared" si="1"/>
        <v>36432800</v>
      </c>
      <c r="G14" s="83">
        <f t="shared" si="1"/>
        <v>36432800</v>
      </c>
      <c r="H14" s="83"/>
      <c r="I14" s="83">
        <f t="shared" si="1"/>
        <v>37872100</v>
      </c>
      <c r="J14" s="83">
        <f t="shared" si="1"/>
        <v>37872100</v>
      </c>
      <c r="K14" s="7"/>
    </row>
    <row r="15" spans="1:11" ht="17.25" customHeight="1">
      <c r="A15" s="3" t="s">
        <v>10</v>
      </c>
      <c r="B15" s="72"/>
      <c r="C15" s="83"/>
      <c r="D15" s="83"/>
      <c r="E15" s="83"/>
      <c r="F15" s="83"/>
      <c r="G15" s="83"/>
      <c r="H15" s="83"/>
      <c r="I15" s="83"/>
      <c r="J15" s="83"/>
      <c r="K15" s="7"/>
    </row>
    <row r="16" spans="1:11" ht="39.75" customHeight="1">
      <c r="A16" s="74" t="s">
        <v>57</v>
      </c>
      <c r="B16" s="72">
        <v>180</v>
      </c>
      <c r="C16" s="83">
        <v>33207200</v>
      </c>
      <c r="D16" s="83">
        <v>33207200</v>
      </c>
      <c r="E16" s="83"/>
      <c r="F16" s="83">
        <v>35680500</v>
      </c>
      <c r="G16" s="83">
        <v>35680500</v>
      </c>
      <c r="H16" s="83"/>
      <c r="I16" s="83">
        <v>37043300</v>
      </c>
      <c r="J16" s="83">
        <v>37043300</v>
      </c>
      <c r="K16" s="7"/>
    </row>
    <row r="17" spans="1:11" ht="36.75" customHeight="1">
      <c r="A17" s="74" t="s">
        <v>58</v>
      </c>
      <c r="B17" s="72">
        <v>180</v>
      </c>
      <c r="C17" s="83">
        <v>686100</v>
      </c>
      <c r="D17" s="83">
        <v>686100</v>
      </c>
      <c r="E17" s="83"/>
      <c r="F17" s="83">
        <v>752300</v>
      </c>
      <c r="G17" s="83">
        <v>752300</v>
      </c>
      <c r="H17" s="83"/>
      <c r="I17" s="83">
        <v>828800</v>
      </c>
      <c r="J17" s="83">
        <v>828800</v>
      </c>
      <c r="K17" s="7"/>
    </row>
    <row r="18" spans="1:11" ht="35.25" customHeight="1">
      <c r="A18" s="74" t="s">
        <v>59</v>
      </c>
      <c r="B18" s="5" t="s">
        <v>12</v>
      </c>
      <c r="C18" s="83">
        <v>1233019.01</v>
      </c>
      <c r="D18" s="83">
        <v>1233019.01</v>
      </c>
      <c r="E18" s="83"/>
      <c r="F18" s="83">
        <v>839828.25</v>
      </c>
      <c r="G18" s="83">
        <v>839828.25</v>
      </c>
      <c r="H18" s="83"/>
      <c r="I18" s="83">
        <v>764521.22</v>
      </c>
      <c r="J18" s="83">
        <v>764521.22</v>
      </c>
      <c r="K18" s="6"/>
    </row>
    <row r="19" spans="1:11" ht="40.5" customHeight="1">
      <c r="A19" s="74" t="s">
        <v>60</v>
      </c>
      <c r="B19" s="5">
        <v>130</v>
      </c>
      <c r="C19" s="27">
        <v>0</v>
      </c>
      <c r="D19" s="27">
        <v>0</v>
      </c>
      <c r="E19" s="27"/>
      <c r="F19" s="27">
        <v>0</v>
      </c>
      <c r="G19" s="27">
        <v>0</v>
      </c>
      <c r="H19" s="27"/>
      <c r="I19" s="27">
        <v>0</v>
      </c>
      <c r="J19" s="27">
        <v>0</v>
      </c>
      <c r="K19" s="6"/>
    </row>
    <row r="20" spans="1:11" ht="34.5" customHeight="1">
      <c r="A20" s="63" t="s">
        <v>61</v>
      </c>
      <c r="B20" s="5"/>
      <c r="C20" s="113">
        <f>C23+C24+C123+C136</f>
        <v>35128919.009999998</v>
      </c>
      <c r="D20" s="113">
        <f>D23+D24+D123+D136</f>
        <v>35128919.009999998</v>
      </c>
      <c r="E20" s="113"/>
      <c r="F20" s="113">
        <f>F23+F24+F123+F136</f>
        <v>37272628.25</v>
      </c>
      <c r="G20" s="113">
        <f>G23+G24+G123+G136</f>
        <v>37272628.25</v>
      </c>
      <c r="H20" s="113"/>
      <c r="I20" s="113">
        <f>I23+I24+I123+I136</f>
        <v>38636621.219999999</v>
      </c>
      <c r="J20" s="113">
        <f>J23+J24+J123+J136</f>
        <v>38636621.219999999</v>
      </c>
      <c r="K20" s="6"/>
    </row>
    <row r="21" spans="1:11" ht="15" customHeight="1">
      <c r="A21" s="78" t="s">
        <v>10</v>
      </c>
      <c r="B21" s="50"/>
      <c r="C21" s="48"/>
      <c r="D21" s="48"/>
      <c r="E21" s="48"/>
      <c r="F21" s="48"/>
      <c r="G21" s="48"/>
      <c r="H21" s="48"/>
      <c r="I21" s="48"/>
      <c r="J21" s="48"/>
      <c r="K21" s="49"/>
    </row>
    <row r="22" spans="1:11" ht="12.75" hidden="1" customHeight="1">
      <c r="A22" s="24"/>
      <c r="B22" s="23"/>
      <c r="C22" s="28"/>
      <c r="D22" s="28"/>
      <c r="E22" s="28"/>
      <c r="F22" s="28"/>
      <c r="G22" s="28"/>
      <c r="H22" s="28"/>
      <c r="I22" s="28"/>
      <c r="J22" s="28"/>
      <c r="K22" s="25"/>
    </row>
    <row r="23" spans="1:11" ht="32.25" customHeight="1">
      <c r="A23" s="66" t="s">
        <v>62</v>
      </c>
      <c r="B23" s="54"/>
      <c r="C23" s="55">
        <v>0</v>
      </c>
      <c r="D23" s="55">
        <v>0</v>
      </c>
      <c r="E23" s="55"/>
      <c r="F23" s="55">
        <v>0</v>
      </c>
      <c r="G23" s="55">
        <v>0</v>
      </c>
      <c r="H23" s="55"/>
      <c r="I23" s="55">
        <v>0</v>
      </c>
      <c r="J23" s="55">
        <v>0</v>
      </c>
      <c r="K23" s="56"/>
    </row>
    <row r="24" spans="1:11" s="26" customFormat="1" ht="33.75" customHeight="1">
      <c r="A24" s="64" t="s">
        <v>63</v>
      </c>
      <c r="B24" s="11"/>
      <c r="C24" s="68">
        <f>C26+C37+C57+C60</f>
        <v>33893300</v>
      </c>
      <c r="D24" s="68">
        <f>D26+D37+D57+D60</f>
        <v>33893300</v>
      </c>
      <c r="E24" s="68"/>
      <c r="F24" s="68">
        <f>F26+F37+F57+F60</f>
        <v>36432800</v>
      </c>
      <c r="G24" s="68">
        <f>G26+G37+G57+G60</f>
        <v>36432800</v>
      </c>
      <c r="H24" s="68"/>
      <c r="I24" s="68">
        <f>I26+I37+I57+I60</f>
        <v>37872100</v>
      </c>
      <c r="J24" s="68">
        <f>J26+J37+J57+J60</f>
        <v>37872100</v>
      </c>
      <c r="K24" s="12"/>
    </row>
    <row r="25" spans="1:11" ht="18" customHeight="1">
      <c r="A25" s="75" t="s">
        <v>10</v>
      </c>
      <c r="B25" s="67"/>
      <c r="C25" s="29"/>
      <c r="D25" s="29"/>
      <c r="E25" s="29"/>
      <c r="F25" s="29"/>
      <c r="G25" s="29"/>
      <c r="H25" s="29"/>
      <c r="I25" s="29"/>
      <c r="J25" s="29"/>
      <c r="K25" s="12"/>
    </row>
    <row r="26" spans="1:11" ht="25.5">
      <c r="A26" s="10" t="s">
        <v>13</v>
      </c>
      <c r="B26" s="103" t="s">
        <v>74</v>
      </c>
      <c r="C26" s="29">
        <f>C28+C31+C36</f>
        <v>29644500</v>
      </c>
      <c r="D26" s="29">
        <f>D28+D31+D36</f>
        <v>29644500</v>
      </c>
      <c r="E26" s="29"/>
      <c r="F26" s="29">
        <f>F28+F31+F36</f>
        <v>32026000</v>
      </c>
      <c r="G26" s="29">
        <f>G28+G31+G36</f>
        <v>32026000</v>
      </c>
      <c r="H26" s="29"/>
      <c r="I26" s="29">
        <f>I28+I31+I36</f>
        <v>33282800</v>
      </c>
      <c r="J26" s="29">
        <f>J28+J31+J36</f>
        <v>33282800</v>
      </c>
      <c r="K26" s="13"/>
    </row>
    <row r="27" spans="1:11">
      <c r="A27" s="14" t="s">
        <v>14</v>
      </c>
      <c r="B27" s="104"/>
      <c r="C27" s="30"/>
      <c r="D27" s="30"/>
      <c r="E27" s="30"/>
      <c r="F27" s="30"/>
      <c r="G27" s="30"/>
      <c r="H27" s="30"/>
      <c r="I27" s="30"/>
      <c r="J27" s="30"/>
      <c r="K27" s="13"/>
    </row>
    <row r="28" spans="1:11">
      <c r="A28" s="10" t="s">
        <v>15</v>
      </c>
      <c r="B28" s="104" t="s">
        <v>75</v>
      </c>
      <c r="C28" s="84">
        <f>C30</f>
        <v>22305000</v>
      </c>
      <c r="D28" s="84">
        <f t="shared" ref="D28" si="2">D30</f>
        <v>22305000</v>
      </c>
      <c r="E28" s="84"/>
      <c r="F28" s="84">
        <f t="shared" ref="F28:G28" si="3">F30</f>
        <v>24134000</v>
      </c>
      <c r="G28" s="84">
        <f t="shared" si="3"/>
        <v>24134000</v>
      </c>
      <c r="H28" s="84"/>
      <c r="I28" s="84">
        <f t="shared" ref="I28:J28" si="4">I30</f>
        <v>25099300</v>
      </c>
      <c r="J28" s="84">
        <f t="shared" si="4"/>
        <v>25099300</v>
      </c>
      <c r="K28" s="13"/>
    </row>
    <row r="29" spans="1:11">
      <c r="A29" s="15" t="s">
        <v>10</v>
      </c>
      <c r="B29" s="104"/>
      <c r="C29" s="30"/>
      <c r="D29" s="30"/>
      <c r="E29" s="30"/>
      <c r="F29" s="30"/>
      <c r="G29" s="30"/>
      <c r="H29" s="30"/>
      <c r="I29" s="30"/>
      <c r="J29" s="30"/>
      <c r="K29" s="13"/>
    </row>
    <row r="30" spans="1:11" ht="33" customHeight="1">
      <c r="A30" s="16" t="s">
        <v>16</v>
      </c>
      <c r="B30" s="104" t="s">
        <v>76</v>
      </c>
      <c r="C30" s="84">
        <f>10260300+12044700</f>
        <v>22305000</v>
      </c>
      <c r="D30" s="84">
        <f>10260300+12044700</f>
        <v>22305000</v>
      </c>
      <c r="E30" s="84"/>
      <c r="F30" s="84">
        <f>11101700+13032300</f>
        <v>24134000</v>
      </c>
      <c r="G30" s="84">
        <f>11101700+13032300</f>
        <v>24134000</v>
      </c>
      <c r="H30" s="84"/>
      <c r="I30" s="84">
        <f>11545800+13553500</f>
        <v>25099300</v>
      </c>
      <c r="J30" s="84">
        <f>11545800+13553500</f>
        <v>25099300</v>
      </c>
      <c r="K30" s="13"/>
    </row>
    <row r="31" spans="1:11">
      <c r="A31" s="10" t="s">
        <v>17</v>
      </c>
      <c r="B31" s="104" t="s">
        <v>77</v>
      </c>
      <c r="C31" s="30">
        <f>C33+C34+C35</f>
        <v>603500</v>
      </c>
      <c r="D31" s="91">
        <f>D33+D34+D35</f>
        <v>603500</v>
      </c>
      <c r="E31" s="30"/>
      <c r="F31" s="96">
        <f>F33+F34+F35</f>
        <v>603500</v>
      </c>
      <c r="G31" s="96">
        <f>G33+G34+G35</f>
        <v>603500</v>
      </c>
      <c r="H31" s="96"/>
      <c r="I31" s="96">
        <f t="shared" ref="I31:J31" si="5">I33+I34+I35</f>
        <v>603500</v>
      </c>
      <c r="J31" s="96">
        <f t="shared" si="5"/>
        <v>603500</v>
      </c>
      <c r="K31" s="13"/>
    </row>
    <row r="32" spans="1:11">
      <c r="A32" s="14" t="s">
        <v>10</v>
      </c>
      <c r="B32" s="104"/>
      <c r="C32" s="30"/>
      <c r="D32" s="30"/>
      <c r="E32" s="30"/>
      <c r="F32" s="30"/>
      <c r="G32" s="30"/>
      <c r="H32" s="30"/>
      <c r="I32" s="30"/>
      <c r="J32" s="30"/>
      <c r="K32" s="13"/>
    </row>
    <row r="33" spans="1:11">
      <c r="A33" s="14" t="s">
        <v>69</v>
      </c>
      <c r="B33" s="104" t="s">
        <v>78</v>
      </c>
      <c r="C33" s="91">
        <f>1000+3600</f>
        <v>4600</v>
      </c>
      <c r="D33" s="96">
        <f>1000+3600</f>
        <v>4600</v>
      </c>
      <c r="E33" s="91"/>
      <c r="F33" s="96">
        <f>1000+3600</f>
        <v>4600</v>
      </c>
      <c r="G33" s="96">
        <f>1000+3600</f>
        <v>4600</v>
      </c>
      <c r="H33" s="91"/>
      <c r="I33" s="96">
        <f>1000+3600</f>
        <v>4600</v>
      </c>
      <c r="J33" s="96">
        <f>1000+3600</f>
        <v>4600</v>
      </c>
      <c r="K33" s="13"/>
    </row>
    <row r="34" spans="1:11" ht="38.25">
      <c r="A34" s="16" t="s">
        <v>19</v>
      </c>
      <c r="B34" s="104" t="s">
        <v>79</v>
      </c>
      <c r="C34" s="30">
        <f>21600-3000</f>
        <v>18600</v>
      </c>
      <c r="D34" s="96">
        <f>21600-3000</f>
        <v>18600</v>
      </c>
      <c r="E34" s="30"/>
      <c r="F34" s="96">
        <f>21600-3000</f>
        <v>18600</v>
      </c>
      <c r="G34" s="96">
        <f>21600-3000</f>
        <v>18600</v>
      </c>
      <c r="H34" s="30"/>
      <c r="I34" s="96">
        <f>21600-3000</f>
        <v>18600</v>
      </c>
      <c r="J34" s="96">
        <f>21600-3000</f>
        <v>18600</v>
      </c>
      <c r="K34" s="13"/>
    </row>
    <row r="35" spans="1:11">
      <c r="A35" s="16" t="s">
        <v>20</v>
      </c>
      <c r="B35" s="104" t="s">
        <v>80</v>
      </c>
      <c r="C35" s="30">
        <f>9800+570500</f>
        <v>580300</v>
      </c>
      <c r="D35" s="96">
        <f>9800+570500</f>
        <v>580300</v>
      </c>
      <c r="E35" s="30"/>
      <c r="F35" s="96">
        <f>9800+570500</f>
        <v>580300</v>
      </c>
      <c r="G35" s="96">
        <f>9800+570500</f>
        <v>580300</v>
      </c>
      <c r="H35" s="30"/>
      <c r="I35" s="96">
        <f>9800+570500</f>
        <v>580300</v>
      </c>
      <c r="J35" s="96">
        <f>9800+570500</f>
        <v>580300</v>
      </c>
      <c r="K35" s="13"/>
    </row>
    <row r="36" spans="1:11" ht="25.5">
      <c r="A36" s="17" t="s">
        <v>21</v>
      </c>
      <c r="B36" s="104" t="s">
        <v>81</v>
      </c>
      <c r="C36" s="84">
        <f>3098400+3637600</f>
        <v>6736000</v>
      </c>
      <c r="D36" s="84">
        <f>3098400+3637600</f>
        <v>6736000</v>
      </c>
      <c r="E36" s="84"/>
      <c r="F36" s="84">
        <f>3352700+3935800</f>
        <v>7288500</v>
      </c>
      <c r="G36" s="84">
        <f>3352700+3935800</f>
        <v>7288500</v>
      </c>
      <c r="H36" s="84"/>
      <c r="I36" s="84">
        <f>3486800+4093200</f>
        <v>7580000</v>
      </c>
      <c r="J36" s="84">
        <f>3486800+4093200</f>
        <v>7580000</v>
      </c>
      <c r="K36" s="13"/>
    </row>
    <row r="37" spans="1:11">
      <c r="A37" s="10" t="s">
        <v>22</v>
      </c>
      <c r="B37" s="103" t="s">
        <v>82</v>
      </c>
      <c r="C37" s="29">
        <f>C39+C40+C44+C45+C46+C52</f>
        <v>2784200</v>
      </c>
      <c r="D37" s="29">
        <f>D39+D40+D44+D45+D46+D52</f>
        <v>2784200</v>
      </c>
      <c r="E37" s="29"/>
      <c r="F37" s="29">
        <f>F39+F40+F44+F45+F46+F52</f>
        <v>2942200</v>
      </c>
      <c r="G37" s="29">
        <f>G39+G40+G44+G45+G46+G52</f>
        <v>2942200</v>
      </c>
      <c r="H37" s="29"/>
      <c r="I37" s="29">
        <f>I39+I40+I44+I45+I46+I52</f>
        <v>3124700</v>
      </c>
      <c r="J37" s="29">
        <f>J39+J40+J44+J45+J46+J52</f>
        <v>3124700</v>
      </c>
      <c r="K37" s="13"/>
    </row>
    <row r="38" spans="1:11">
      <c r="A38" s="14" t="s">
        <v>14</v>
      </c>
      <c r="B38" s="104"/>
      <c r="C38" s="30"/>
      <c r="D38" s="30"/>
      <c r="E38" s="30"/>
      <c r="F38" s="30"/>
      <c r="G38" s="30"/>
      <c r="H38" s="30"/>
      <c r="I38" s="30"/>
      <c r="J38" s="30"/>
      <c r="K38" s="13"/>
    </row>
    <row r="39" spans="1:11">
      <c r="A39" s="10" t="s">
        <v>23</v>
      </c>
      <c r="B39" s="104" t="s">
        <v>83</v>
      </c>
      <c r="C39" s="30">
        <v>115900</v>
      </c>
      <c r="D39" s="96">
        <v>115900</v>
      </c>
      <c r="E39" s="30"/>
      <c r="F39" s="96">
        <v>115900</v>
      </c>
      <c r="G39" s="96">
        <v>115900</v>
      </c>
      <c r="H39" s="30"/>
      <c r="I39" s="96">
        <v>115900</v>
      </c>
      <c r="J39" s="96">
        <v>115900</v>
      </c>
      <c r="K39" s="13"/>
    </row>
    <row r="40" spans="1:11">
      <c r="A40" s="10" t="s">
        <v>24</v>
      </c>
      <c r="B40" s="104" t="s">
        <v>84</v>
      </c>
      <c r="C40" s="30">
        <f>C42+C43</f>
        <v>63400</v>
      </c>
      <c r="D40" s="91">
        <f>D42+D43</f>
        <v>63400</v>
      </c>
      <c r="E40" s="30"/>
      <c r="F40" s="96">
        <f>F42+F43</f>
        <v>63400</v>
      </c>
      <c r="G40" s="96">
        <f>G42+G43</f>
        <v>63400</v>
      </c>
      <c r="H40" s="30"/>
      <c r="I40" s="96">
        <f>I42+I43</f>
        <v>63400</v>
      </c>
      <c r="J40" s="96">
        <f>J42+J43</f>
        <v>63400</v>
      </c>
      <c r="K40" s="13"/>
    </row>
    <row r="41" spans="1:11">
      <c r="A41" s="18" t="s">
        <v>10</v>
      </c>
      <c r="B41" s="104"/>
      <c r="C41" s="30"/>
      <c r="D41" s="30"/>
      <c r="E41" s="30"/>
      <c r="F41" s="30"/>
      <c r="G41" s="30"/>
      <c r="H41" s="30"/>
      <c r="I41" s="30"/>
      <c r="J41" s="30"/>
      <c r="K41" s="13"/>
    </row>
    <row r="42" spans="1:11">
      <c r="A42" s="18" t="s">
        <v>18</v>
      </c>
      <c r="B42" s="104" t="s">
        <v>85</v>
      </c>
      <c r="C42" s="91">
        <v>63400</v>
      </c>
      <c r="D42" s="96">
        <v>63400</v>
      </c>
      <c r="E42" s="91"/>
      <c r="F42" s="96">
        <v>63400</v>
      </c>
      <c r="G42" s="96">
        <v>63400</v>
      </c>
      <c r="H42" s="91"/>
      <c r="I42" s="96">
        <v>63400</v>
      </c>
      <c r="J42" s="96">
        <v>63400</v>
      </c>
      <c r="K42" s="13"/>
    </row>
    <row r="43" spans="1:11" ht="25.5">
      <c r="A43" s="17" t="s">
        <v>25</v>
      </c>
      <c r="B43" s="104" t="s">
        <v>86</v>
      </c>
      <c r="C43" s="30">
        <v>0</v>
      </c>
      <c r="D43" s="30">
        <v>0</v>
      </c>
      <c r="E43" s="30"/>
      <c r="F43" s="30"/>
      <c r="G43" s="30"/>
      <c r="H43" s="30"/>
      <c r="I43" s="30"/>
      <c r="J43" s="30"/>
      <c r="K43" s="13"/>
    </row>
    <row r="44" spans="1:11">
      <c r="A44" s="17" t="s">
        <v>26</v>
      </c>
      <c r="B44" s="104" t="s">
        <v>87</v>
      </c>
      <c r="C44" s="30">
        <f>915500+661800</f>
        <v>1577300</v>
      </c>
      <c r="D44" s="96">
        <f>915500+661800</f>
        <v>1577300</v>
      </c>
      <c r="E44" s="30"/>
      <c r="F44" s="30">
        <f>1007300+728000</f>
        <v>1735300</v>
      </c>
      <c r="G44" s="96">
        <f>1007300+728000</f>
        <v>1735300</v>
      </c>
      <c r="H44" s="30"/>
      <c r="I44" s="30">
        <f>1113300+804500</f>
        <v>1917800</v>
      </c>
      <c r="J44" s="96">
        <f>1113300+804500</f>
        <v>1917800</v>
      </c>
      <c r="K44" s="13"/>
    </row>
    <row r="45" spans="1:11" ht="25.5">
      <c r="A45" s="17" t="s">
        <v>27</v>
      </c>
      <c r="B45" s="104" t="s">
        <v>88</v>
      </c>
      <c r="C45" s="30">
        <v>29900</v>
      </c>
      <c r="D45" s="96">
        <v>29900</v>
      </c>
      <c r="E45" s="30"/>
      <c r="F45" s="96">
        <v>29900</v>
      </c>
      <c r="G45" s="96">
        <v>29900</v>
      </c>
      <c r="H45" s="30"/>
      <c r="I45" s="96">
        <v>29900</v>
      </c>
      <c r="J45" s="96">
        <v>29900</v>
      </c>
      <c r="K45" s="13"/>
    </row>
    <row r="46" spans="1:11" ht="29.25" customHeight="1">
      <c r="A46" s="17" t="s">
        <v>28</v>
      </c>
      <c r="B46" s="104" t="s">
        <v>89</v>
      </c>
      <c r="C46" s="30">
        <f>C48+C49+C50+C51</f>
        <v>386900</v>
      </c>
      <c r="D46" s="91">
        <f>D48+D49+D50+D51</f>
        <v>386900</v>
      </c>
      <c r="E46" s="30"/>
      <c r="F46" s="30">
        <f>F48+F49+F50+F51</f>
        <v>386900</v>
      </c>
      <c r="G46" s="96">
        <f t="shared" ref="G46:J46" si="6">G48+G49+G50+G51</f>
        <v>386900</v>
      </c>
      <c r="H46" s="96"/>
      <c r="I46" s="96">
        <f t="shared" si="6"/>
        <v>386900</v>
      </c>
      <c r="J46" s="96">
        <f t="shared" si="6"/>
        <v>386900</v>
      </c>
      <c r="K46" s="11"/>
    </row>
    <row r="47" spans="1:11" ht="14.25" customHeight="1">
      <c r="A47" s="18" t="s">
        <v>10</v>
      </c>
      <c r="B47" s="104"/>
      <c r="C47" s="30"/>
      <c r="D47" s="30"/>
      <c r="E47" s="30"/>
      <c r="F47" s="30"/>
      <c r="G47" s="30"/>
      <c r="H47" s="30"/>
      <c r="I47" s="30"/>
      <c r="J47" s="30"/>
      <c r="K47" s="11"/>
    </row>
    <row r="48" spans="1:11" ht="33.75" customHeight="1">
      <c r="A48" s="17" t="s">
        <v>29</v>
      </c>
      <c r="B48" s="104" t="s">
        <v>90</v>
      </c>
      <c r="C48" s="30">
        <v>58100</v>
      </c>
      <c r="D48" s="96">
        <v>58100</v>
      </c>
      <c r="E48" s="30"/>
      <c r="F48" s="96">
        <v>58100</v>
      </c>
      <c r="G48" s="96">
        <v>58100</v>
      </c>
      <c r="H48" s="30"/>
      <c r="I48" s="96">
        <v>58100</v>
      </c>
      <c r="J48" s="96">
        <v>58100</v>
      </c>
      <c r="K48" s="11"/>
    </row>
    <row r="49" spans="1:11" ht="78" customHeight="1">
      <c r="A49" s="17" t="s">
        <v>30</v>
      </c>
      <c r="B49" s="104" t="s">
        <v>91</v>
      </c>
      <c r="C49" s="30">
        <v>58900</v>
      </c>
      <c r="D49" s="96">
        <v>58900</v>
      </c>
      <c r="E49" s="30"/>
      <c r="F49" s="96">
        <v>58900</v>
      </c>
      <c r="G49" s="96">
        <v>58900</v>
      </c>
      <c r="H49" s="30"/>
      <c r="I49" s="96">
        <v>58900</v>
      </c>
      <c r="J49" s="96">
        <v>58900</v>
      </c>
      <c r="K49" s="11"/>
    </row>
    <row r="50" spans="1:11" ht="44.25" customHeight="1">
      <c r="A50" s="17" t="s">
        <v>67</v>
      </c>
      <c r="B50" s="104" t="s">
        <v>92</v>
      </c>
      <c r="C50" s="91">
        <v>48000</v>
      </c>
      <c r="D50" s="96">
        <v>48000</v>
      </c>
      <c r="E50" s="91"/>
      <c r="F50" s="96">
        <v>48000</v>
      </c>
      <c r="G50" s="96">
        <v>48000</v>
      </c>
      <c r="H50" s="91"/>
      <c r="I50" s="96">
        <v>48000</v>
      </c>
      <c r="J50" s="96">
        <v>48000</v>
      </c>
      <c r="K50" s="90"/>
    </row>
    <row r="51" spans="1:11" ht="27.75" customHeight="1">
      <c r="A51" s="17" t="s">
        <v>32</v>
      </c>
      <c r="B51" s="104" t="s">
        <v>93</v>
      </c>
      <c r="C51" s="30">
        <v>221900</v>
      </c>
      <c r="D51" s="96">
        <v>221900</v>
      </c>
      <c r="E51" s="30"/>
      <c r="F51" s="96">
        <v>221900</v>
      </c>
      <c r="G51" s="96">
        <v>221900</v>
      </c>
      <c r="H51" s="30"/>
      <c r="I51" s="96">
        <v>221900</v>
      </c>
      <c r="J51" s="96">
        <v>221900</v>
      </c>
      <c r="K51" s="11"/>
    </row>
    <row r="52" spans="1:11">
      <c r="A52" s="10" t="s">
        <v>33</v>
      </c>
      <c r="B52" s="104" t="s">
        <v>94</v>
      </c>
      <c r="C52" s="30">
        <f>C54+C55+C56</f>
        <v>610800</v>
      </c>
      <c r="D52" s="96">
        <f>D54+D55+D56</f>
        <v>610800</v>
      </c>
      <c r="E52" s="30"/>
      <c r="F52" s="30">
        <f>F54+F55+F56</f>
        <v>610800</v>
      </c>
      <c r="G52" s="96">
        <f t="shared" ref="G52:J52" si="7">G54+G55+G56</f>
        <v>610800</v>
      </c>
      <c r="H52" s="96"/>
      <c r="I52" s="96">
        <f t="shared" si="7"/>
        <v>610800</v>
      </c>
      <c r="J52" s="96">
        <f t="shared" si="7"/>
        <v>610800</v>
      </c>
      <c r="K52" s="11"/>
    </row>
    <row r="53" spans="1:11" ht="12" customHeight="1">
      <c r="A53" s="18" t="s">
        <v>34</v>
      </c>
      <c r="B53" s="104"/>
      <c r="C53" s="30"/>
      <c r="D53" s="30"/>
      <c r="E53" s="30"/>
      <c r="F53" s="30"/>
      <c r="G53" s="30"/>
      <c r="H53" s="30"/>
      <c r="I53" s="30"/>
      <c r="J53" s="30"/>
      <c r="K53" s="11"/>
    </row>
    <row r="54" spans="1:11" ht="41.25" customHeight="1">
      <c r="A54" s="14" t="s">
        <v>35</v>
      </c>
      <c r="B54" s="104" t="s">
        <v>95</v>
      </c>
      <c r="C54" s="96">
        <v>125000</v>
      </c>
      <c r="D54" s="96">
        <v>125000</v>
      </c>
      <c r="E54" s="96"/>
      <c r="F54" s="96">
        <v>125000</v>
      </c>
      <c r="G54" s="96">
        <v>125000</v>
      </c>
      <c r="H54" s="96"/>
      <c r="I54" s="96">
        <v>125000</v>
      </c>
      <c r="J54" s="96">
        <v>125000</v>
      </c>
      <c r="K54" s="92"/>
    </row>
    <row r="55" spans="1:11" ht="15" customHeight="1">
      <c r="A55" s="19" t="s">
        <v>36</v>
      </c>
      <c r="B55" s="104" t="s">
        <v>96</v>
      </c>
      <c r="C55" s="30">
        <f>130000-51000-9000</f>
        <v>70000</v>
      </c>
      <c r="D55" s="96">
        <f>130000-51000-9000</f>
        <v>70000</v>
      </c>
      <c r="E55" s="30"/>
      <c r="F55" s="96">
        <f>130000-51000-9000</f>
        <v>70000</v>
      </c>
      <c r="G55" s="96">
        <f>130000-51000-9000</f>
        <v>70000</v>
      </c>
      <c r="H55" s="30"/>
      <c r="I55" s="96">
        <f>130000-51000-9000</f>
        <v>70000</v>
      </c>
      <c r="J55" s="96">
        <f>130000-51000-9000</f>
        <v>70000</v>
      </c>
      <c r="K55" s="11"/>
    </row>
    <row r="56" spans="1:11" ht="27.75" customHeight="1">
      <c r="A56" s="20" t="s">
        <v>38</v>
      </c>
      <c r="B56" s="104" t="s">
        <v>97</v>
      </c>
      <c r="C56" s="30">
        <v>415800</v>
      </c>
      <c r="D56" s="96">
        <v>415800</v>
      </c>
      <c r="E56" s="30"/>
      <c r="F56" s="96">
        <v>415800</v>
      </c>
      <c r="G56" s="96">
        <v>415800</v>
      </c>
      <c r="H56" s="30"/>
      <c r="I56" s="96">
        <v>415800</v>
      </c>
      <c r="J56" s="96">
        <v>415800</v>
      </c>
      <c r="K56" s="11"/>
    </row>
    <row r="57" spans="1:11" ht="23.25" customHeight="1">
      <c r="A57" s="20" t="s">
        <v>52</v>
      </c>
      <c r="B57" s="103" t="s">
        <v>98</v>
      </c>
      <c r="C57" s="29">
        <f>C59</f>
        <v>24300</v>
      </c>
      <c r="D57" s="29">
        <f t="shared" ref="D57:J57" si="8">D59</f>
        <v>24300</v>
      </c>
      <c r="E57" s="29"/>
      <c r="F57" s="29">
        <f t="shared" si="8"/>
        <v>24300</v>
      </c>
      <c r="G57" s="29">
        <f t="shared" si="8"/>
        <v>24300</v>
      </c>
      <c r="H57" s="29"/>
      <c r="I57" s="29">
        <f t="shared" si="8"/>
        <v>24300</v>
      </c>
      <c r="J57" s="29">
        <f t="shared" si="8"/>
        <v>24300</v>
      </c>
      <c r="K57" s="11"/>
    </row>
    <row r="58" spans="1:11" ht="13.5" customHeight="1">
      <c r="A58" s="21" t="s">
        <v>10</v>
      </c>
      <c r="B58" s="104"/>
      <c r="C58" s="30"/>
      <c r="D58" s="30"/>
      <c r="E58" s="30"/>
      <c r="F58" s="30"/>
      <c r="G58" s="30"/>
      <c r="H58" s="30"/>
      <c r="I58" s="30"/>
      <c r="J58" s="30"/>
      <c r="K58" s="11"/>
    </row>
    <row r="59" spans="1:11" ht="69" customHeight="1">
      <c r="A59" s="95" t="s">
        <v>39</v>
      </c>
      <c r="B59" s="104" t="s">
        <v>99</v>
      </c>
      <c r="C59" s="30">
        <v>24300</v>
      </c>
      <c r="D59" s="96">
        <v>24300</v>
      </c>
      <c r="E59" s="96"/>
      <c r="F59" s="96">
        <v>24300</v>
      </c>
      <c r="G59" s="96">
        <v>24300</v>
      </c>
      <c r="H59" s="96"/>
      <c r="I59" s="96">
        <v>24300</v>
      </c>
      <c r="J59" s="96">
        <v>24300</v>
      </c>
      <c r="K59" s="92"/>
    </row>
    <row r="60" spans="1:11" ht="36" customHeight="1">
      <c r="A60" s="22" t="s">
        <v>40</v>
      </c>
      <c r="B60" s="103" t="s">
        <v>100</v>
      </c>
      <c r="C60" s="29">
        <f>C62+C64</f>
        <v>1440300</v>
      </c>
      <c r="D60" s="29">
        <f>D62+D64</f>
        <v>1440300</v>
      </c>
      <c r="E60" s="29"/>
      <c r="F60" s="29">
        <f t="shared" ref="F60:J60" si="9">F62+F64</f>
        <v>1440300</v>
      </c>
      <c r="G60" s="29">
        <f t="shared" si="9"/>
        <v>1440300</v>
      </c>
      <c r="H60" s="29"/>
      <c r="I60" s="29">
        <f t="shared" si="9"/>
        <v>1440300</v>
      </c>
      <c r="J60" s="29">
        <f t="shared" si="9"/>
        <v>1440300</v>
      </c>
      <c r="K60" s="11"/>
    </row>
    <row r="61" spans="1:11">
      <c r="A61" s="15" t="s">
        <v>14</v>
      </c>
      <c r="B61" s="104"/>
      <c r="C61" s="30"/>
      <c r="D61" s="30"/>
      <c r="E61" s="30"/>
      <c r="F61" s="30"/>
      <c r="G61" s="30"/>
      <c r="H61" s="30"/>
      <c r="I61" s="30"/>
      <c r="J61" s="30"/>
      <c r="K61" s="11"/>
    </row>
    <row r="62" spans="1:11" ht="27.75" customHeight="1">
      <c r="A62" s="17" t="s">
        <v>110</v>
      </c>
      <c r="B62" s="104" t="s">
        <v>111</v>
      </c>
      <c r="C62" s="96">
        <f>C63</f>
        <v>22700</v>
      </c>
      <c r="D62" s="96">
        <f>D63</f>
        <v>22700</v>
      </c>
      <c r="E62" s="96"/>
      <c r="F62" s="96">
        <f>F63</f>
        <v>22700</v>
      </c>
      <c r="G62" s="96">
        <f>G63</f>
        <v>22700</v>
      </c>
      <c r="H62" s="96"/>
      <c r="I62" s="96">
        <f>I63</f>
        <v>22700</v>
      </c>
      <c r="J62" s="96">
        <f>J63</f>
        <v>22700</v>
      </c>
      <c r="K62" s="98"/>
    </row>
    <row r="63" spans="1:11">
      <c r="A63" s="10" t="s">
        <v>109</v>
      </c>
      <c r="B63" s="104" t="s">
        <v>112</v>
      </c>
      <c r="C63" s="96">
        <v>22700</v>
      </c>
      <c r="D63" s="96">
        <v>22700</v>
      </c>
      <c r="E63" s="96"/>
      <c r="F63" s="96">
        <v>22700</v>
      </c>
      <c r="G63" s="96">
        <v>22700</v>
      </c>
      <c r="H63" s="96"/>
      <c r="I63" s="96">
        <v>22700</v>
      </c>
      <c r="J63" s="96">
        <v>22700</v>
      </c>
      <c r="K63" s="98"/>
    </row>
    <row r="64" spans="1:11" ht="24.75" customHeight="1">
      <c r="A64" s="17" t="s">
        <v>41</v>
      </c>
      <c r="B64" s="104" t="s">
        <v>101</v>
      </c>
      <c r="C64" s="30">
        <f>C66+C67+C68+C69+C70</f>
        <v>1417600</v>
      </c>
      <c r="D64" s="30">
        <f t="shared" ref="D64" si="10">D66+D67+D68+D69+D70</f>
        <v>1417600</v>
      </c>
      <c r="E64" s="30"/>
      <c r="F64" s="30">
        <f t="shared" ref="F64:G64" si="11">F66+F67+F68+F69+F70</f>
        <v>1417600</v>
      </c>
      <c r="G64" s="30">
        <f t="shared" si="11"/>
        <v>1417600</v>
      </c>
      <c r="H64" s="30"/>
      <c r="I64" s="30">
        <f t="shared" ref="I64:J64" si="12">I66+I67+I68+I69+I70</f>
        <v>1417600</v>
      </c>
      <c r="J64" s="30">
        <f t="shared" si="12"/>
        <v>1417600</v>
      </c>
      <c r="K64" s="11"/>
    </row>
    <row r="65" spans="1:11" ht="11.25" customHeight="1">
      <c r="A65" s="18" t="s">
        <v>4</v>
      </c>
      <c r="B65" s="104"/>
      <c r="C65" s="30"/>
      <c r="D65" s="30"/>
      <c r="E65" s="30"/>
      <c r="F65" s="30"/>
      <c r="G65" s="30"/>
      <c r="H65" s="30"/>
      <c r="I65" s="30"/>
      <c r="J65" s="30"/>
      <c r="K65" s="11"/>
    </row>
    <row r="66" spans="1:11" ht="24" customHeight="1">
      <c r="A66" s="17" t="s">
        <v>42</v>
      </c>
      <c r="B66" s="104" t="s">
        <v>102</v>
      </c>
      <c r="C66" s="30">
        <f>3400+7600</f>
        <v>11000</v>
      </c>
      <c r="D66" s="96">
        <f>3400+7600</f>
        <v>11000</v>
      </c>
      <c r="E66" s="30"/>
      <c r="F66" s="96">
        <f>3400+7600</f>
        <v>11000</v>
      </c>
      <c r="G66" s="96">
        <f>3400+7600</f>
        <v>11000</v>
      </c>
      <c r="H66" s="30"/>
      <c r="I66" s="96">
        <f>3400+7600</f>
        <v>11000</v>
      </c>
      <c r="J66" s="96">
        <f>3400+7600</f>
        <v>11000</v>
      </c>
      <c r="K66" s="11"/>
    </row>
    <row r="67" spans="1:11" ht="21.75" customHeight="1">
      <c r="A67" s="17" t="s">
        <v>43</v>
      </c>
      <c r="B67" s="104" t="s">
        <v>103</v>
      </c>
      <c r="C67" s="30">
        <v>991900</v>
      </c>
      <c r="D67" s="96">
        <v>991900</v>
      </c>
      <c r="E67" s="30"/>
      <c r="F67" s="96">
        <v>991900</v>
      </c>
      <c r="G67" s="96">
        <v>991900</v>
      </c>
      <c r="H67" s="30"/>
      <c r="I67" s="96">
        <v>991900</v>
      </c>
      <c r="J67" s="96">
        <v>991900</v>
      </c>
      <c r="K67" s="11"/>
    </row>
    <row r="68" spans="1:11" ht="19.5" customHeight="1">
      <c r="A68" s="17" t="s">
        <v>44</v>
      </c>
      <c r="B68" s="104" t="s">
        <v>104</v>
      </c>
      <c r="C68" s="30">
        <v>24400</v>
      </c>
      <c r="D68" s="96">
        <v>24400</v>
      </c>
      <c r="E68" s="30"/>
      <c r="F68" s="96">
        <v>24400</v>
      </c>
      <c r="G68" s="96">
        <v>24400</v>
      </c>
      <c r="H68" s="30"/>
      <c r="I68" s="96">
        <v>24400</v>
      </c>
      <c r="J68" s="96">
        <v>24400</v>
      </c>
      <c r="K68" s="11"/>
    </row>
    <row r="69" spans="1:11" ht="16.5" customHeight="1">
      <c r="A69" s="17" t="s">
        <v>45</v>
      </c>
      <c r="B69" s="104" t="s">
        <v>105</v>
      </c>
      <c r="C69" s="30">
        <f>7800+20700</f>
        <v>28500</v>
      </c>
      <c r="D69" s="96">
        <f>7800+20700</f>
        <v>28500</v>
      </c>
      <c r="E69" s="30"/>
      <c r="F69" s="96">
        <f>7800+20700</f>
        <v>28500</v>
      </c>
      <c r="G69" s="96">
        <f>7800+20700</f>
        <v>28500</v>
      </c>
      <c r="H69" s="30"/>
      <c r="I69" s="96">
        <f>7800+20700</f>
        <v>28500</v>
      </c>
      <c r="J69" s="96">
        <f>7800+20700</f>
        <v>28500</v>
      </c>
      <c r="K69" s="11"/>
    </row>
    <row r="70" spans="1:11" ht="29.25" customHeight="1">
      <c r="A70" s="17" t="s">
        <v>46</v>
      </c>
      <c r="B70" s="104" t="s">
        <v>106</v>
      </c>
      <c r="C70" s="30">
        <f>211600+150200</f>
        <v>361800</v>
      </c>
      <c r="D70" s="96">
        <f>211600+150200</f>
        <v>361800</v>
      </c>
      <c r="E70" s="30"/>
      <c r="F70" s="96">
        <f>211600+150200</f>
        <v>361800</v>
      </c>
      <c r="G70" s="96">
        <f>211600+150200</f>
        <v>361800</v>
      </c>
      <c r="H70" s="30"/>
      <c r="I70" s="96">
        <f>211600+150200</f>
        <v>361800</v>
      </c>
      <c r="J70" s="96">
        <f>211600+150200</f>
        <v>361800</v>
      </c>
      <c r="K70" s="11"/>
    </row>
    <row r="71" spans="1:11" s="26" customFormat="1" ht="45" customHeight="1">
      <c r="A71" s="65" t="s">
        <v>64</v>
      </c>
      <c r="B71" s="105"/>
      <c r="C71" s="35">
        <f>C73+C84+C104+C108</f>
        <v>33207200</v>
      </c>
      <c r="D71" s="35">
        <f>D73+D84+D104+D108</f>
        <v>33207200</v>
      </c>
      <c r="E71" s="35"/>
      <c r="F71" s="35">
        <f>F73+F84+F104+F108</f>
        <v>35680500</v>
      </c>
      <c r="G71" s="35">
        <f>G73+G84+G104+G108</f>
        <v>35680500</v>
      </c>
      <c r="H71" s="35"/>
      <c r="I71" s="35">
        <f>I73+I84+I104+I108</f>
        <v>37043300</v>
      </c>
      <c r="J71" s="35">
        <f>J73+J84+J104+J108</f>
        <v>37043300</v>
      </c>
      <c r="K71" s="33"/>
    </row>
    <row r="72" spans="1:11" s="26" customFormat="1" ht="14.25" customHeight="1">
      <c r="A72" s="76" t="s">
        <v>10</v>
      </c>
      <c r="B72" s="105"/>
      <c r="C72" s="32"/>
      <c r="D72" s="32"/>
      <c r="E72" s="32"/>
      <c r="F72" s="32"/>
      <c r="G72" s="32"/>
      <c r="H72" s="32"/>
      <c r="I72" s="32"/>
      <c r="J72" s="32"/>
      <c r="K72" s="33"/>
    </row>
    <row r="73" spans="1:11" ht="25.5">
      <c r="A73" s="34" t="s">
        <v>13</v>
      </c>
      <c r="B73" s="106" t="s">
        <v>74</v>
      </c>
      <c r="C73" s="35">
        <f>C75+C78+C83</f>
        <v>29644500</v>
      </c>
      <c r="D73" s="35">
        <f>D75+D78+D83</f>
        <v>29644500</v>
      </c>
      <c r="E73" s="35"/>
      <c r="F73" s="35">
        <f>F75+F78+F83</f>
        <v>32026000</v>
      </c>
      <c r="G73" s="35">
        <f>G75+G78+G83</f>
        <v>32026000</v>
      </c>
      <c r="H73" s="35"/>
      <c r="I73" s="35">
        <f>I75+I78+I83</f>
        <v>33282800</v>
      </c>
      <c r="J73" s="35">
        <f>J75+J78+J83</f>
        <v>33282800</v>
      </c>
      <c r="K73" s="36"/>
    </row>
    <row r="74" spans="1:11">
      <c r="A74" s="37" t="s">
        <v>14</v>
      </c>
      <c r="B74" s="105"/>
      <c r="C74" s="38"/>
      <c r="D74" s="38"/>
      <c r="E74" s="38"/>
      <c r="F74" s="38"/>
      <c r="G74" s="38"/>
      <c r="H74" s="38"/>
      <c r="I74" s="38"/>
      <c r="J74" s="38"/>
      <c r="K74" s="36"/>
    </row>
    <row r="75" spans="1:11">
      <c r="A75" s="34" t="s">
        <v>15</v>
      </c>
      <c r="B75" s="105" t="s">
        <v>75</v>
      </c>
      <c r="C75" s="38">
        <f>C77</f>
        <v>22305000</v>
      </c>
      <c r="D75" s="38">
        <f t="shared" ref="D75" si="13">D77</f>
        <v>22305000</v>
      </c>
      <c r="E75" s="38"/>
      <c r="F75" s="38">
        <f t="shared" ref="F75:G75" si="14">F77</f>
        <v>24134000</v>
      </c>
      <c r="G75" s="38">
        <f t="shared" si="14"/>
        <v>24134000</v>
      </c>
      <c r="H75" s="38"/>
      <c r="I75" s="38">
        <f t="shared" ref="I75:J75" si="15">I77</f>
        <v>25099300</v>
      </c>
      <c r="J75" s="38">
        <f t="shared" si="15"/>
        <v>25099300</v>
      </c>
      <c r="K75" s="36"/>
    </row>
    <row r="76" spans="1:11">
      <c r="A76" s="39" t="s">
        <v>10</v>
      </c>
      <c r="B76" s="105"/>
      <c r="C76" s="38"/>
      <c r="D76" s="38"/>
      <c r="E76" s="38"/>
      <c r="F76" s="38"/>
      <c r="G76" s="38"/>
      <c r="H76" s="38"/>
      <c r="I76" s="38"/>
      <c r="J76" s="38"/>
      <c r="K76" s="36"/>
    </row>
    <row r="77" spans="1:11" ht="33" customHeight="1">
      <c r="A77" s="40" t="s">
        <v>16</v>
      </c>
      <c r="B77" s="105" t="s">
        <v>76</v>
      </c>
      <c r="C77" s="85">
        <f>10260300+12044700</f>
        <v>22305000</v>
      </c>
      <c r="D77" s="85">
        <f>10260300+12044700</f>
        <v>22305000</v>
      </c>
      <c r="E77" s="85"/>
      <c r="F77" s="85">
        <f>11101700+13032300</f>
        <v>24134000</v>
      </c>
      <c r="G77" s="85">
        <f>11101700+13032300</f>
        <v>24134000</v>
      </c>
      <c r="H77" s="85"/>
      <c r="I77" s="85">
        <f>11545800+13553500</f>
        <v>25099300</v>
      </c>
      <c r="J77" s="85">
        <f>11545800+13553500</f>
        <v>25099300</v>
      </c>
      <c r="K77" s="36"/>
    </row>
    <row r="78" spans="1:11">
      <c r="A78" s="34" t="s">
        <v>17</v>
      </c>
      <c r="B78" s="105" t="s">
        <v>77</v>
      </c>
      <c r="C78" s="38">
        <f>C80+C81+C82</f>
        <v>603500</v>
      </c>
      <c r="D78" s="87">
        <f>D80+D81+D82</f>
        <v>603500</v>
      </c>
      <c r="E78" s="115"/>
      <c r="F78" s="115">
        <f t="shared" ref="F78:J78" si="16">F80+F81+F82</f>
        <v>603500</v>
      </c>
      <c r="G78" s="115">
        <f t="shared" si="16"/>
        <v>603500</v>
      </c>
      <c r="H78" s="115"/>
      <c r="I78" s="115">
        <f t="shared" si="16"/>
        <v>603500</v>
      </c>
      <c r="J78" s="115">
        <f t="shared" si="16"/>
        <v>603500</v>
      </c>
      <c r="K78" s="36"/>
    </row>
    <row r="79" spans="1:11">
      <c r="A79" s="37" t="s">
        <v>10</v>
      </c>
      <c r="B79" s="105"/>
      <c r="C79" s="38"/>
      <c r="D79" s="38"/>
      <c r="E79" s="38"/>
      <c r="F79" s="38"/>
      <c r="G79" s="38"/>
      <c r="H79" s="38"/>
      <c r="I79" s="38"/>
      <c r="J79" s="38"/>
      <c r="K79" s="36"/>
    </row>
    <row r="80" spans="1:11">
      <c r="A80" s="37" t="s">
        <v>69</v>
      </c>
      <c r="B80" s="105" t="s">
        <v>78</v>
      </c>
      <c r="C80" s="87">
        <f>1000+3600</f>
        <v>4600</v>
      </c>
      <c r="D80" s="100">
        <f>1000+3600</f>
        <v>4600</v>
      </c>
      <c r="E80" s="87"/>
      <c r="F80" s="115">
        <f>1000+3600</f>
        <v>4600</v>
      </c>
      <c r="G80" s="115">
        <f>1000+3600</f>
        <v>4600</v>
      </c>
      <c r="H80" s="87"/>
      <c r="I80" s="115">
        <f>1000+3600</f>
        <v>4600</v>
      </c>
      <c r="J80" s="115">
        <f>1000+3600</f>
        <v>4600</v>
      </c>
      <c r="K80" s="36"/>
    </row>
    <row r="81" spans="1:11" ht="38.25">
      <c r="A81" s="40" t="s">
        <v>19</v>
      </c>
      <c r="B81" s="105" t="s">
        <v>79</v>
      </c>
      <c r="C81" s="38">
        <f>21600-3000</f>
        <v>18600</v>
      </c>
      <c r="D81" s="100">
        <f>21600-3000</f>
        <v>18600</v>
      </c>
      <c r="E81" s="38"/>
      <c r="F81" s="115">
        <f>21600-3000</f>
        <v>18600</v>
      </c>
      <c r="G81" s="115">
        <f>21600-3000</f>
        <v>18600</v>
      </c>
      <c r="H81" s="38"/>
      <c r="I81" s="115">
        <f>21600-3000</f>
        <v>18600</v>
      </c>
      <c r="J81" s="115">
        <f>21600-3000</f>
        <v>18600</v>
      </c>
      <c r="K81" s="36"/>
    </row>
    <row r="82" spans="1:11">
      <c r="A82" s="40" t="s">
        <v>20</v>
      </c>
      <c r="B82" s="105" t="s">
        <v>80</v>
      </c>
      <c r="C82" s="38">
        <v>580300</v>
      </c>
      <c r="D82" s="115">
        <v>580300</v>
      </c>
      <c r="E82" s="38"/>
      <c r="F82" s="115">
        <v>580300</v>
      </c>
      <c r="G82" s="115">
        <v>580300</v>
      </c>
      <c r="H82" s="38"/>
      <c r="I82" s="115">
        <v>580300</v>
      </c>
      <c r="J82" s="115">
        <v>580300</v>
      </c>
      <c r="K82" s="36"/>
    </row>
    <row r="83" spans="1:11" ht="25.5">
      <c r="A83" s="41" t="s">
        <v>21</v>
      </c>
      <c r="B83" s="105" t="s">
        <v>81</v>
      </c>
      <c r="C83" s="85">
        <f>3098400+3637600</f>
        <v>6736000</v>
      </c>
      <c r="D83" s="85">
        <f>3098400+3637600</f>
        <v>6736000</v>
      </c>
      <c r="E83" s="85"/>
      <c r="F83" s="85">
        <f>3352700+3935800</f>
        <v>7288500</v>
      </c>
      <c r="G83" s="85">
        <f>3352700+3935800</f>
        <v>7288500</v>
      </c>
      <c r="H83" s="85"/>
      <c r="I83" s="85">
        <f>3486800+4093200</f>
        <v>7580000</v>
      </c>
      <c r="J83" s="85">
        <f>3486800+4093200</f>
        <v>7580000</v>
      </c>
      <c r="K83" s="36"/>
    </row>
    <row r="84" spans="1:11">
      <c r="A84" s="34" t="s">
        <v>22</v>
      </c>
      <c r="B84" s="106" t="s">
        <v>82</v>
      </c>
      <c r="C84" s="35">
        <f>C86+C87+C91+C92+C93+C99</f>
        <v>2122400</v>
      </c>
      <c r="D84" s="35">
        <f>D86+D87+D91+D92+D93+D99</f>
        <v>2122400</v>
      </c>
      <c r="E84" s="35"/>
      <c r="F84" s="35">
        <f>F86+F87+F91+F92+F93+F99</f>
        <v>2214200</v>
      </c>
      <c r="G84" s="35">
        <f>G86+G87+G91+G92+G93+G99</f>
        <v>2214200</v>
      </c>
      <c r="H84" s="35"/>
      <c r="I84" s="35">
        <f>I86+I87+I91+I92+I93+I99</f>
        <v>2320200</v>
      </c>
      <c r="J84" s="35">
        <f>J86+J87+J91+J92+J93+J99</f>
        <v>2320200</v>
      </c>
      <c r="K84" s="36"/>
    </row>
    <row r="85" spans="1:11">
      <c r="A85" s="37" t="s">
        <v>14</v>
      </c>
      <c r="B85" s="105"/>
      <c r="C85" s="38"/>
      <c r="D85" s="38"/>
      <c r="E85" s="38"/>
      <c r="F85" s="38"/>
      <c r="G85" s="38"/>
      <c r="H85" s="38"/>
      <c r="I85" s="38"/>
      <c r="J85" s="38"/>
      <c r="K85" s="36"/>
    </row>
    <row r="86" spans="1:11">
      <c r="A86" s="34" t="s">
        <v>23</v>
      </c>
      <c r="B86" s="105" t="s">
        <v>83</v>
      </c>
      <c r="C86" s="38">
        <v>115900</v>
      </c>
      <c r="D86" s="115">
        <v>115900</v>
      </c>
      <c r="E86" s="38"/>
      <c r="F86" s="115">
        <v>115900</v>
      </c>
      <c r="G86" s="115">
        <v>115900</v>
      </c>
      <c r="H86" s="38"/>
      <c r="I86" s="115">
        <v>115900</v>
      </c>
      <c r="J86" s="115">
        <v>115900</v>
      </c>
      <c r="K86" s="36"/>
    </row>
    <row r="87" spans="1:11">
      <c r="A87" s="34" t="s">
        <v>24</v>
      </c>
      <c r="B87" s="105" t="s">
        <v>84</v>
      </c>
      <c r="C87" s="38">
        <f>C89+C90</f>
        <v>63400</v>
      </c>
      <c r="D87" s="115">
        <f t="shared" ref="D87:J87" si="17">D89+D90</f>
        <v>63400</v>
      </c>
      <c r="E87" s="115"/>
      <c r="F87" s="115">
        <f t="shared" si="17"/>
        <v>63400</v>
      </c>
      <c r="G87" s="115">
        <f t="shared" si="17"/>
        <v>63400</v>
      </c>
      <c r="H87" s="115"/>
      <c r="I87" s="115">
        <f t="shared" si="17"/>
        <v>63400</v>
      </c>
      <c r="J87" s="115">
        <f t="shared" si="17"/>
        <v>63400</v>
      </c>
      <c r="K87" s="36"/>
    </row>
    <row r="88" spans="1:11">
      <c r="A88" s="42" t="s">
        <v>10</v>
      </c>
      <c r="B88" s="105"/>
      <c r="C88" s="38"/>
      <c r="D88" s="38"/>
      <c r="E88" s="38"/>
      <c r="F88" s="38"/>
      <c r="G88" s="38"/>
      <c r="H88" s="38"/>
      <c r="I88" s="38"/>
      <c r="J88" s="38"/>
      <c r="K88" s="36"/>
    </row>
    <row r="89" spans="1:11">
      <c r="A89" s="34" t="s">
        <v>24</v>
      </c>
      <c r="B89" s="105" t="s">
        <v>85</v>
      </c>
      <c r="C89" s="87">
        <v>63400</v>
      </c>
      <c r="D89" s="115">
        <v>63400</v>
      </c>
      <c r="E89" s="87"/>
      <c r="F89" s="115">
        <v>63400</v>
      </c>
      <c r="G89" s="115">
        <v>63400</v>
      </c>
      <c r="H89" s="87"/>
      <c r="I89" s="115">
        <v>63400</v>
      </c>
      <c r="J89" s="115">
        <v>63400</v>
      </c>
      <c r="K89" s="36"/>
    </row>
    <row r="90" spans="1:11" ht="25.5">
      <c r="A90" s="41" t="s">
        <v>25</v>
      </c>
      <c r="B90" s="105" t="s">
        <v>86</v>
      </c>
      <c r="C90" s="38"/>
      <c r="D90" s="38"/>
      <c r="E90" s="38"/>
      <c r="F90" s="38"/>
      <c r="G90" s="38"/>
      <c r="H90" s="38"/>
      <c r="I90" s="38"/>
      <c r="J90" s="38"/>
      <c r="K90" s="36"/>
    </row>
    <row r="91" spans="1:11">
      <c r="A91" s="41" t="s">
        <v>26</v>
      </c>
      <c r="B91" s="105" t="s">
        <v>87</v>
      </c>
      <c r="C91" s="38">
        <v>915500</v>
      </c>
      <c r="D91" s="100">
        <v>915500</v>
      </c>
      <c r="E91" s="46"/>
      <c r="F91" s="46">
        <v>1007300</v>
      </c>
      <c r="G91" s="115">
        <v>1007300</v>
      </c>
      <c r="H91" s="46"/>
      <c r="I91" s="46">
        <v>1113300</v>
      </c>
      <c r="J91" s="115">
        <v>1113300</v>
      </c>
      <c r="K91" s="36"/>
    </row>
    <row r="92" spans="1:11" s="26" customFormat="1" ht="27" customHeight="1">
      <c r="A92" s="41" t="s">
        <v>27</v>
      </c>
      <c r="B92" s="114" t="s">
        <v>88</v>
      </c>
      <c r="C92" s="115">
        <v>29900</v>
      </c>
      <c r="D92" s="115">
        <v>29900</v>
      </c>
      <c r="E92" s="115"/>
      <c r="F92" s="115">
        <v>29900</v>
      </c>
      <c r="G92" s="115">
        <v>29900</v>
      </c>
      <c r="H92" s="115"/>
      <c r="I92" s="115">
        <v>29900</v>
      </c>
      <c r="J92" s="115">
        <v>29900</v>
      </c>
      <c r="K92" s="33"/>
    </row>
    <row r="93" spans="1:11" ht="29.25" customHeight="1">
      <c r="A93" s="41" t="s">
        <v>28</v>
      </c>
      <c r="B93" s="105" t="s">
        <v>89</v>
      </c>
      <c r="C93" s="38">
        <f>C95+C96+C97+C98</f>
        <v>386900</v>
      </c>
      <c r="D93" s="115">
        <f t="shared" ref="D93:J93" si="18">D95+D96+D97+D98</f>
        <v>386900</v>
      </c>
      <c r="E93" s="115"/>
      <c r="F93" s="115">
        <f t="shared" si="18"/>
        <v>386900</v>
      </c>
      <c r="G93" s="115">
        <f t="shared" si="18"/>
        <v>386900</v>
      </c>
      <c r="H93" s="115"/>
      <c r="I93" s="115">
        <f t="shared" si="18"/>
        <v>386900</v>
      </c>
      <c r="J93" s="115">
        <f t="shared" si="18"/>
        <v>386900</v>
      </c>
      <c r="K93" s="31"/>
    </row>
    <row r="94" spans="1:11" ht="14.25" customHeight="1">
      <c r="A94" s="42" t="s">
        <v>10</v>
      </c>
      <c r="B94" s="105"/>
      <c r="C94" s="38"/>
      <c r="D94" s="38"/>
      <c r="E94" s="38"/>
      <c r="F94" s="38"/>
      <c r="G94" s="38"/>
      <c r="H94" s="38"/>
      <c r="I94" s="38"/>
      <c r="J94" s="38"/>
      <c r="K94" s="31"/>
    </row>
    <row r="95" spans="1:11" ht="33.75" customHeight="1">
      <c r="A95" s="41" t="s">
        <v>29</v>
      </c>
      <c r="B95" s="105" t="s">
        <v>90</v>
      </c>
      <c r="C95" s="38">
        <v>58100</v>
      </c>
      <c r="D95" s="100">
        <v>58100</v>
      </c>
      <c r="E95" s="46"/>
      <c r="F95" s="115">
        <v>58100</v>
      </c>
      <c r="G95" s="115">
        <v>58100</v>
      </c>
      <c r="H95" s="46"/>
      <c r="I95" s="115">
        <v>58100</v>
      </c>
      <c r="J95" s="115">
        <v>58100</v>
      </c>
      <c r="K95" s="31"/>
    </row>
    <row r="96" spans="1:11" s="26" customFormat="1" ht="27" customHeight="1">
      <c r="A96" s="41" t="s">
        <v>30</v>
      </c>
      <c r="B96" s="114" t="s">
        <v>91</v>
      </c>
      <c r="C96" s="115">
        <v>58900</v>
      </c>
      <c r="D96" s="115">
        <v>58900</v>
      </c>
      <c r="E96" s="115"/>
      <c r="F96" s="115">
        <v>58900</v>
      </c>
      <c r="G96" s="115">
        <v>58900</v>
      </c>
      <c r="H96" s="115"/>
      <c r="I96" s="115">
        <v>58900</v>
      </c>
      <c r="J96" s="115">
        <v>58900</v>
      </c>
      <c r="K96" s="33"/>
    </row>
    <row r="97" spans="1:11" ht="42" customHeight="1">
      <c r="A97" s="41" t="s">
        <v>67</v>
      </c>
      <c r="B97" s="105" t="s">
        <v>92</v>
      </c>
      <c r="C97" s="89">
        <v>48000</v>
      </c>
      <c r="D97" s="94">
        <v>48000</v>
      </c>
      <c r="E97" s="115"/>
      <c r="F97" s="115">
        <v>48000</v>
      </c>
      <c r="G97" s="115">
        <v>48000</v>
      </c>
      <c r="H97" s="115"/>
      <c r="I97" s="115">
        <v>48000</v>
      </c>
      <c r="J97" s="115">
        <v>48000</v>
      </c>
      <c r="K97" s="88"/>
    </row>
    <row r="98" spans="1:11" ht="27.75" customHeight="1">
      <c r="A98" s="41" t="s">
        <v>32</v>
      </c>
      <c r="B98" s="105" t="s">
        <v>93</v>
      </c>
      <c r="C98" s="94">
        <v>221900</v>
      </c>
      <c r="D98" s="112">
        <v>221900</v>
      </c>
      <c r="E98" s="38"/>
      <c r="F98" s="115">
        <v>221900</v>
      </c>
      <c r="G98" s="115">
        <v>221900</v>
      </c>
      <c r="H98" s="38"/>
      <c r="I98" s="115">
        <v>221900</v>
      </c>
      <c r="J98" s="115">
        <v>221900</v>
      </c>
      <c r="K98" s="31"/>
    </row>
    <row r="99" spans="1:11">
      <c r="A99" s="34" t="s">
        <v>33</v>
      </c>
      <c r="B99" s="105" t="s">
        <v>94</v>
      </c>
      <c r="C99" s="38">
        <f>C101+C102+C103</f>
        <v>610800</v>
      </c>
      <c r="D99" s="94">
        <f>D101+D102+D103</f>
        <v>610800</v>
      </c>
      <c r="E99" s="115"/>
      <c r="F99" s="115">
        <f t="shared" ref="F99:J99" si="19">F101+F102+F103</f>
        <v>610800</v>
      </c>
      <c r="G99" s="115">
        <f t="shared" si="19"/>
        <v>610800</v>
      </c>
      <c r="H99" s="115"/>
      <c r="I99" s="115">
        <f t="shared" si="19"/>
        <v>610800</v>
      </c>
      <c r="J99" s="115">
        <f t="shared" si="19"/>
        <v>610800</v>
      </c>
      <c r="K99" s="31"/>
    </row>
    <row r="100" spans="1:11" ht="12" customHeight="1">
      <c r="A100" s="42" t="s">
        <v>34</v>
      </c>
      <c r="B100" s="105"/>
      <c r="C100" s="38"/>
      <c r="D100" s="38"/>
      <c r="E100" s="38"/>
      <c r="F100" s="38"/>
      <c r="G100" s="38"/>
      <c r="H100" s="38"/>
      <c r="I100" s="38"/>
      <c r="J100" s="38"/>
      <c r="K100" s="31"/>
    </row>
    <row r="101" spans="1:11" ht="43.5" customHeight="1">
      <c r="A101" s="37" t="s">
        <v>35</v>
      </c>
      <c r="B101" s="105" t="s">
        <v>95</v>
      </c>
      <c r="C101" s="94">
        <v>125000</v>
      </c>
      <c r="D101" s="115">
        <v>125000</v>
      </c>
      <c r="E101" s="94"/>
      <c r="F101" s="115">
        <v>125000</v>
      </c>
      <c r="G101" s="115">
        <v>125000</v>
      </c>
      <c r="H101" s="94"/>
      <c r="I101" s="115">
        <v>125000</v>
      </c>
      <c r="J101" s="115">
        <v>125000</v>
      </c>
      <c r="K101" s="93"/>
    </row>
    <row r="102" spans="1:11" ht="15" customHeight="1">
      <c r="A102" s="43" t="s">
        <v>36</v>
      </c>
      <c r="B102" s="105" t="s">
        <v>96</v>
      </c>
      <c r="C102" s="38">
        <f>130000-51000-9000</f>
        <v>70000</v>
      </c>
      <c r="D102" s="100">
        <f>130000-51000-9000</f>
        <v>70000</v>
      </c>
      <c r="E102" s="38"/>
      <c r="F102" s="115">
        <f>130000-51000-9000</f>
        <v>70000</v>
      </c>
      <c r="G102" s="115">
        <f>130000-51000-9000</f>
        <v>70000</v>
      </c>
      <c r="H102" s="38"/>
      <c r="I102" s="115">
        <f>130000-51000-9000</f>
        <v>70000</v>
      </c>
      <c r="J102" s="115">
        <f>130000-51000-9000</f>
        <v>70000</v>
      </c>
      <c r="K102" s="31"/>
    </row>
    <row r="103" spans="1:11" ht="27.75" customHeight="1">
      <c r="A103" s="44" t="s">
        <v>38</v>
      </c>
      <c r="B103" s="105" t="s">
        <v>97</v>
      </c>
      <c r="C103" s="38">
        <v>415800</v>
      </c>
      <c r="D103" s="115">
        <v>415800</v>
      </c>
      <c r="E103" s="38"/>
      <c r="F103" s="115">
        <v>415800</v>
      </c>
      <c r="G103" s="115">
        <v>415800</v>
      </c>
      <c r="H103" s="38"/>
      <c r="I103" s="115">
        <v>415800</v>
      </c>
      <c r="J103" s="115">
        <v>415800</v>
      </c>
      <c r="K103" s="31"/>
    </row>
    <row r="104" spans="1:11" ht="23.25" customHeight="1">
      <c r="A104" s="44" t="s">
        <v>52</v>
      </c>
      <c r="B104" s="106" t="s">
        <v>98</v>
      </c>
      <c r="C104" s="35">
        <f>C106</f>
        <v>0</v>
      </c>
      <c r="D104" s="35">
        <f t="shared" ref="D104" si="20">D106</f>
        <v>0</v>
      </c>
      <c r="E104" s="35"/>
      <c r="F104" s="35">
        <f t="shared" ref="F104:G104" si="21">F106</f>
        <v>0</v>
      </c>
      <c r="G104" s="35">
        <f t="shared" si="21"/>
        <v>0</v>
      </c>
      <c r="H104" s="35"/>
      <c r="I104" s="35">
        <f t="shared" ref="I104:J104" si="22">I106</f>
        <v>0</v>
      </c>
      <c r="J104" s="35">
        <f t="shared" si="22"/>
        <v>0</v>
      </c>
      <c r="K104" s="31"/>
    </row>
    <row r="105" spans="1:11" ht="13.5" customHeight="1">
      <c r="A105" s="45" t="s">
        <v>10</v>
      </c>
      <c r="B105" s="105"/>
      <c r="C105" s="38"/>
      <c r="D105" s="38"/>
      <c r="E105" s="38"/>
      <c r="F105" s="38"/>
      <c r="G105" s="38"/>
      <c r="H105" s="38"/>
      <c r="I105" s="38"/>
      <c r="J105" s="38"/>
      <c r="K105" s="31"/>
    </row>
    <row r="106" spans="1:11" ht="69" customHeight="1">
      <c r="A106" s="118" t="s">
        <v>39</v>
      </c>
      <c r="B106" s="119" t="s">
        <v>99</v>
      </c>
      <c r="C106" s="38">
        <v>0</v>
      </c>
      <c r="D106" s="94">
        <v>0</v>
      </c>
      <c r="E106" s="120"/>
      <c r="F106" s="115">
        <v>0</v>
      </c>
      <c r="G106" s="115">
        <v>0</v>
      </c>
      <c r="H106" s="120"/>
      <c r="I106" s="115">
        <v>0</v>
      </c>
      <c r="J106" s="115">
        <v>0</v>
      </c>
      <c r="K106" s="121"/>
    </row>
    <row r="107" spans="1:11" ht="15" hidden="1" customHeight="1">
      <c r="A107" s="118"/>
      <c r="B107" s="119"/>
      <c r="C107" s="38">
        <v>14565</v>
      </c>
      <c r="D107" s="38">
        <v>14565</v>
      </c>
      <c r="E107" s="120"/>
      <c r="F107" s="38">
        <v>14565</v>
      </c>
      <c r="G107" s="38">
        <v>14565</v>
      </c>
      <c r="H107" s="120"/>
      <c r="I107" s="38">
        <v>14565</v>
      </c>
      <c r="J107" s="38">
        <v>14565</v>
      </c>
      <c r="K107" s="121"/>
    </row>
    <row r="108" spans="1:11" ht="36" customHeight="1">
      <c r="A108" s="47" t="s">
        <v>40</v>
      </c>
      <c r="B108" s="106" t="s">
        <v>100</v>
      </c>
      <c r="C108" s="35">
        <f>C110+C112</f>
        <v>1440300</v>
      </c>
      <c r="D108" s="35">
        <f t="shared" ref="D108:J108" si="23">D110+D112</f>
        <v>1440300</v>
      </c>
      <c r="E108" s="35"/>
      <c r="F108" s="35">
        <f t="shared" si="23"/>
        <v>1440300</v>
      </c>
      <c r="G108" s="35">
        <f t="shared" si="23"/>
        <v>1440300</v>
      </c>
      <c r="H108" s="35"/>
      <c r="I108" s="35">
        <f t="shared" si="23"/>
        <v>1440300</v>
      </c>
      <c r="J108" s="35">
        <f t="shared" si="23"/>
        <v>1440300</v>
      </c>
      <c r="K108" s="31"/>
    </row>
    <row r="109" spans="1:11">
      <c r="A109" s="39" t="s">
        <v>14</v>
      </c>
      <c r="B109" s="105"/>
      <c r="C109" s="38"/>
      <c r="D109" s="38"/>
      <c r="E109" s="38"/>
      <c r="F109" s="38"/>
      <c r="G109" s="38"/>
      <c r="H109" s="38"/>
      <c r="I109" s="38"/>
      <c r="J109" s="38"/>
      <c r="K109" s="31"/>
    </row>
    <row r="110" spans="1:11" ht="27.75" customHeight="1">
      <c r="A110" s="41" t="s">
        <v>110</v>
      </c>
      <c r="B110" s="114" t="s">
        <v>111</v>
      </c>
      <c r="C110" s="115">
        <f>C111</f>
        <v>22700</v>
      </c>
      <c r="D110" s="115">
        <f>D111</f>
        <v>22700</v>
      </c>
      <c r="E110" s="115"/>
      <c r="F110" s="115">
        <f>F111</f>
        <v>22700</v>
      </c>
      <c r="G110" s="115">
        <f>G111</f>
        <v>22700</v>
      </c>
      <c r="H110" s="115"/>
      <c r="I110" s="115">
        <f>I111</f>
        <v>22700</v>
      </c>
      <c r="J110" s="115">
        <f>J111</f>
        <v>22700</v>
      </c>
      <c r="K110" s="116"/>
    </row>
    <row r="111" spans="1:11">
      <c r="A111" s="34" t="s">
        <v>109</v>
      </c>
      <c r="B111" s="114" t="s">
        <v>112</v>
      </c>
      <c r="C111" s="115">
        <v>22700</v>
      </c>
      <c r="D111" s="115">
        <v>22700</v>
      </c>
      <c r="E111" s="115"/>
      <c r="F111" s="115">
        <v>22700</v>
      </c>
      <c r="G111" s="115">
        <v>22700</v>
      </c>
      <c r="H111" s="115"/>
      <c r="I111" s="115">
        <v>22700</v>
      </c>
      <c r="J111" s="115">
        <v>22700</v>
      </c>
      <c r="K111" s="116"/>
    </row>
    <row r="112" spans="1:11" ht="24.75" customHeight="1">
      <c r="A112" s="41" t="s">
        <v>41</v>
      </c>
      <c r="B112" s="105" t="s">
        <v>101</v>
      </c>
      <c r="C112" s="38">
        <f>C114+C115+C116+C117+C118</f>
        <v>1417600</v>
      </c>
      <c r="D112" s="38">
        <f t="shared" ref="D112" si="24">D114+D115+D116+D117+D118</f>
        <v>1417600</v>
      </c>
      <c r="E112" s="38"/>
      <c r="F112" s="38">
        <f t="shared" ref="F112:G112" si="25">F114+F115+F116+F117+F118</f>
        <v>1417600</v>
      </c>
      <c r="G112" s="38">
        <f t="shared" si="25"/>
        <v>1417600</v>
      </c>
      <c r="H112" s="38"/>
      <c r="I112" s="38">
        <f t="shared" ref="I112:J112" si="26">I114+I115+I116+I117+I118</f>
        <v>1417600</v>
      </c>
      <c r="J112" s="38">
        <f t="shared" si="26"/>
        <v>1417600</v>
      </c>
      <c r="K112" s="31"/>
    </row>
    <row r="113" spans="1:11" ht="11.25" customHeight="1">
      <c r="A113" s="42" t="s">
        <v>4</v>
      </c>
      <c r="B113" s="110"/>
      <c r="C113" s="38"/>
      <c r="D113" s="38"/>
      <c r="E113" s="38"/>
      <c r="F113" s="38"/>
      <c r="G113" s="38"/>
      <c r="H113" s="38"/>
      <c r="I113" s="38"/>
      <c r="J113" s="38"/>
      <c r="K113" s="31"/>
    </row>
    <row r="114" spans="1:11" ht="24" customHeight="1">
      <c r="A114" s="41" t="s">
        <v>42</v>
      </c>
      <c r="B114" s="105" t="s">
        <v>102</v>
      </c>
      <c r="C114" s="38">
        <v>11000</v>
      </c>
      <c r="D114" s="38">
        <v>11000</v>
      </c>
      <c r="E114" s="38"/>
      <c r="F114" s="38">
        <v>11000</v>
      </c>
      <c r="G114" s="38">
        <v>11000</v>
      </c>
      <c r="H114" s="38"/>
      <c r="I114" s="38">
        <v>11000</v>
      </c>
      <c r="J114" s="38">
        <v>11000</v>
      </c>
      <c r="K114" s="31"/>
    </row>
    <row r="115" spans="1:11" ht="21.75" customHeight="1">
      <c r="A115" s="41" t="s">
        <v>43</v>
      </c>
      <c r="B115" s="105" t="s">
        <v>103</v>
      </c>
      <c r="C115" s="38">
        <v>991900</v>
      </c>
      <c r="D115" s="115">
        <v>991900</v>
      </c>
      <c r="E115" s="38"/>
      <c r="F115" s="115">
        <v>991900</v>
      </c>
      <c r="G115" s="115">
        <v>991900</v>
      </c>
      <c r="H115" s="38"/>
      <c r="I115" s="115">
        <v>991900</v>
      </c>
      <c r="J115" s="115">
        <v>991900</v>
      </c>
      <c r="K115" s="31"/>
    </row>
    <row r="116" spans="1:11" ht="19.5" customHeight="1">
      <c r="A116" s="41" t="s">
        <v>44</v>
      </c>
      <c r="B116" s="105" t="s">
        <v>104</v>
      </c>
      <c r="C116" s="38">
        <v>24400</v>
      </c>
      <c r="D116" s="115">
        <v>24400</v>
      </c>
      <c r="E116" s="38"/>
      <c r="F116" s="115">
        <v>24400</v>
      </c>
      <c r="G116" s="115">
        <v>24400</v>
      </c>
      <c r="H116" s="38"/>
      <c r="I116" s="115">
        <v>24400</v>
      </c>
      <c r="J116" s="115">
        <v>24400</v>
      </c>
      <c r="K116" s="31"/>
    </row>
    <row r="117" spans="1:11" ht="16.5" customHeight="1">
      <c r="A117" s="41" t="s">
        <v>45</v>
      </c>
      <c r="B117" s="105" t="s">
        <v>105</v>
      </c>
      <c r="C117" s="38">
        <v>28500</v>
      </c>
      <c r="D117" s="38">
        <v>28500</v>
      </c>
      <c r="E117" s="38"/>
      <c r="F117" s="115">
        <v>28500</v>
      </c>
      <c r="G117" s="115">
        <v>28500</v>
      </c>
      <c r="H117" s="38"/>
      <c r="I117" s="115">
        <v>28500</v>
      </c>
      <c r="J117" s="115">
        <v>28500</v>
      </c>
      <c r="K117" s="31"/>
    </row>
    <row r="118" spans="1:11" ht="29.25" customHeight="1">
      <c r="A118" s="41" t="s">
        <v>46</v>
      </c>
      <c r="B118" s="105" t="s">
        <v>106</v>
      </c>
      <c r="C118" s="38">
        <v>361800</v>
      </c>
      <c r="D118" s="115">
        <v>361800</v>
      </c>
      <c r="E118" s="38"/>
      <c r="F118" s="115">
        <v>361800</v>
      </c>
      <c r="G118" s="115">
        <v>361800</v>
      </c>
      <c r="H118" s="38"/>
      <c r="I118" s="115">
        <v>361800</v>
      </c>
      <c r="J118" s="115">
        <v>361800</v>
      </c>
      <c r="K118" s="31"/>
    </row>
    <row r="119" spans="1:11" s="26" customFormat="1" ht="29.25" customHeight="1">
      <c r="A119" s="66" t="s">
        <v>65</v>
      </c>
      <c r="B119" s="107"/>
      <c r="C119" s="55">
        <f>C121+C122</f>
        <v>686100</v>
      </c>
      <c r="D119" s="55">
        <f t="shared" ref="D119:J119" si="27">D121+D122</f>
        <v>686100</v>
      </c>
      <c r="E119" s="55"/>
      <c r="F119" s="55">
        <f t="shared" si="27"/>
        <v>752300</v>
      </c>
      <c r="G119" s="55">
        <f t="shared" si="27"/>
        <v>752300</v>
      </c>
      <c r="H119" s="55"/>
      <c r="I119" s="55">
        <f t="shared" si="27"/>
        <v>828800</v>
      </c>
      <c r="J119" s="55">
        <f t="shared" si="27"/>
        <v>828800</v>
      </c>
      <c r="K119" s="56"/>
    </row>
    <row r="120" spans="1:11" s="26" customFormat="1" ht="12" customHeight="1">
      <c r="A120" s="77" t="s">
        <v>10</v>
      </c>
      <c r="B120" s="107"/>
      <c r="C120" s="55"/>
      <c r="D120" s="55"/>
      <c r="E120" s="55"/>
      <c r="F120" s="55"/>
      <c r="G120" s="55"/>
      <c r="H120" s="55"/>
      <c r="I120" s="55"/>
      <c r="J120" s="55"/>
      <c r="K120" s="56"/>
    </row>
    <row r="121" spans="1:11" s="26" customFormat="1" ht="17.25" customHeight="1">
      <c r="A121" s="57" t="s">
        <v>26</v>
      </c>
      <c r="B121" s="107" t="s">
        <v>87</v>
      </c>
      <c r="C121" s="58">
        <v>661800</v>
      </c>
      <c r="D121" s="58">
        <v>661800</v>
      </c>
      <c r="E121" s="58"/>
      <c r="F121" s="58">
        <v>728000</v>
      </c>
      <c r="G121" s="58">
        <v>728000</v>
      </c>
      <c r="H121" s="58"/>
      <c r="I121" s="58">
        <v>804500</v>
      </c>
      <c r="J121" s="58">
        <v>804500</v>
      </c>
      <c r="K121" s="56"/>
    </row>
    <row r="122" spans="1:11" s="26" customFormat="1" ht="63.75" customHeight="1">
      <c r="A122" s="101" t="s">
        <v>39</v>
      </c>
      <c r="B122" s="107" t="s">
        <v>99</v>
      </c>
      <c r="C122" s="58">
        <v>24300</v>
      </c>
      <c r="D122" s="58">
        <v>24300</v>
      </c>
      <c r="E122" s="58"/>
      <c r="F122" s="58">
        <v>24300</v>
      </c>
      <c r="G122" s="58">
        <v>24300</v>
      </c>
      <c r="H122" s="58"/>
      <c r="I122" s="58">
        <v>24300</v>
      </c>
      <c r="J122" s="58">
        <v>24300</v>
      </c>
      <c r="K122" s="56"/>
    </row>
    <row r="123" spans="1:11" s="26" customFormat="1" ht="31.5" customHeight="1">
      <c r="A123" s="102" t="s">
        <v>71</v>
      </c>
      <c r="B123" s="108"/>
      <c r="C123" s="86">
        <f>C125+C126+C127+C128+C129+C130+C131+C132+C133+C134+C135</f>
        <v>1233019.01</v>
      </c>
      <c r="D123" s="86">
        <f t="shared" ref="D123:J123" si="28">D125+D126+D127+D128+D129+D130+D131+D132+D133+D134+D135</f>
        <v>1233019.01</v>
      </c>
      <c r="E123" s="86"/>
      <c r="F123" s="86">
        <f t="shared" si="28"/>
        <v>839828.25</v>
      </c>
      <c r="G123" s="86">
        <f t="shared" si="28"/>
        <v>839828.25</v>
      </c>
      <c r="H123" s="86"/>
      <c r="I123" s="86">
        <f t="shared" si="28"/>
        <v>764521.22</v>
      </c>
      <c r="J123" s="86">
        <f t="shared" si="28"/>
        <v>764521.22</v>
      </c>
      <c r="K123" s="52"/>
    </row>
    <row r="124" spans="1:11" s="26" customFormat="1" ht="12.75" customHeight="1">
      <c r="A124" s="81" t="s">
        <v>10</v>
      </c>
      <c r="B124" s="108"/>
      <c r="C124" s="53"/>
      <c r="D124" s="53"/>
      <c r="E124" s="53"/>
      <c r="F124" s="53"/>
      <c r="G124" s="53"/>
      <c r="H124" s="53"/>
      <c r="I124" s="53"/>
      <c r="J124" s="53"/>
      <c r="K124" s="52"/>
    </row>
    <row r="125" spans="1:11" ht="67.5" customHeight="1">
      <c r="A125" s="10" t="s">
        <v>31</v>
      </c>
      <c r="B125" s="104" t="s">
        <v>114</v>
      </c>
      <c r="C125" s="96">
        <v>26648</v>
      </c>
      <c r="D125" s="96">
        <v>26648</v>
      </c>
      <c r="E125" s="96"/>
      <c r="F125" s="96">
        <v>27714</v>
      </c>
      <c r="G125" s="96">
        <v>27714</v>
      </c>
      <c r="H125" s="96"/>
      <c r="I125" s="96">
        <v>27714</v>
      </c>
      <c r="J125" s="96">
        <v>27714</v>
      </c>
      <c r="K125" s="12"/>
    </row>
    <row r="126" spans="1:11" ht="25.5" customHeight="1">
      <c r="A126" s="10" t="s">
        <v>37</v>
      </c>
      <c r="B126" s="104" t="s">
        <v>115</v>
      </c>
      <c r="C126" s="96">
        <v>122490</v>
      </c>
      <c r="D126" s="96">
        <v>122490</v>
      </c>
      <c r="E126" s="96"/>
      <c r="F126" s="96">
        <v>132590</v>
      </c>
      <c r="G126" s="96">
        <v>132590</v>
      </c>
      <c r="H126" s="96"/>
      <c r="I126" s="96">
        <v>132590</v>
      </c>
      <c r="J126" s="96">
        <v>132590</v>
      </c>
      <c r="K126" s="12"/>
    </row>
    <row r="127" spans="1:11" ht="18.75" customHeight="1">
      <c r="A127" s="59" t="s">
        <v>18</v>
      </c>
      <c r="B127" s="108" t="s">
        <v>116</v>
      </c>
      <c r="C127" s="53">
        <v>5000</v>
      </c>
      <c r="D127" s="53">
        <v>5000</v>
      </c>
      <c r="E127" s="53"/>
      <c r="F127" s="53">
        <v>5000</v>
      </c>
      <c r="G127" s="53">
        <v>5000</v>
      </c>
      <c r="H127" s="53"/>
      <c r="I127" s="53">
        <v>5000</v>
      </c>
      <c r="J127" s="53">
        <v>5000</v>
      </c>
      <c r="K127" s="51"/>
    </row>
    <row r="128" spans="1:11" ht="19.5" customHeight="1">
      <c r="A128" s="59" t="s">
        <v>18</v>
      </c>
      <c r="B128" s="108" t="s">
        <v>117</v>
      </c>
      <c r="C128" s="53">
        <v>5000</v>
      </c>
      <c r="D128" s="53">
        <v>5000</v>
      </c>
      <c r="E128" s="53"/>
      <c r="F128" s="53">
        <v>5000</v>
      </c>
      <c r="G128" s="53">
        <v>5000</v>
      </c>
      <c r="H128" s="53"/>
      <c r="I128" s="53">
        <v>5000</v>
      </c>
      <c r="J128" s="53">
        <v>5000</v>
      </c>
      <c r="K128" s="51"/>
    </row>
    <row r="129" spans="1:15" ht="27" customHeight="1">
      <c r="A129" s="60" t="s">
        <v>38</v>
      </c>
      <c r="B129" s="108" t="s">
        <v>118</v>
      </c>
      <c r="C129" s="53">
        <v>130000</v>
      </c>
      <c r="D129" s="53">
        <v>130000</v>
      </c>
      <c r="E129" s="53"/>
      <c r="F129" s="53">
        <v>130000</v>
      </c>
      <c r="G129" s="53">
        <v>130000</v>
      </c>
      <c r="H129" s="53"/>
      <c r="I129" s="53">
        <v>100000</v>
      </c>
      <c r="J129" s="53">
        <v>100000</v>
      </c>
      <c r="K129" s="51"/>
    </row>
    <row r="130" spans="1:15" ht="28.5" customHeight="1">
      <c r="A130" s="61" t="s">
        <v>47</v>
      </c>
      <c r="B130" s="108" t="s">
        <v>119</v>
      </c>
      <c r="C130" s="53">
        <v>35000</v>
      </c>
      <c r="D130" s="53">
        <v>35000</v>
      </c>
      <c r="E130" s="53"/>
      <c r="F130" s="53">
        <v>35000</v>
      </c>
      <c r="G130" s="53">
        <v>35000</v>
      </c>
      <c r="H130" s="53"/>
      <c r="I130" s="53">
        <v>35000</v>
      </c>
      <c r="J130" s="53">
        <v>35000</v>
      </c>
      <c r="K130" s="51"/>
    </row>
    <row r="131" spans="1:15" ht="30" customHeight="1">
      <c r="A131" s="59" t="s">
        <v>113</v>
      </c>
      <c r="B131" s="108" t="s">
        <v>120</v>
      </c>
      <c r="C131" s="53">
        <v>353800</v>
      </c>
      <c r="D131" s="53">
        <v>353800</v>
      </c>
      <c r="E131" s="53"/>
      <c r="F131" s="53"/>
      <c r="G131" s="53"/>
      <c r="H131" s="53"/>
      <c r="I131" s="53"/>
      <c r="J131" s="53"/>
      <c r="K131" s="51"/>
    </row>
    <row r="132" spans="1:15" ht="29.25" customHeight="1">
      <c r="A132" s="59" t="s">
        <v>46</v>
      </c>
      <c r="B132" s="108" t="s">
        <v>121</v>
      </c>
      <c r="C132" s="53">
        <v>20000</v>
      </c>
      <c r="D132" s="53">
        <v>20000</v>
      </c>
      <c r="E132" s="53"/>
      <c r="F132" s="53">
        <v>20000</v>
      </c>
      <c r="G132" s="53">
        <v>20000</v>
      </c>
      <c r="H132" s="53"/>
      <c r="I132" s="53">
        <v>20000</v>
      </c>
      <c r="J132" s="53">
        <v>20000</v>
      </c>
      <c r="K132" s="51"/>
    </row>
    <row r="133" spans="1:15" ht="51.75" customHeight="1">
      <c r="A133" s="10" t="s">
        <v>122</v>
      </c>
      <c r="B133" s="104" t="s">
        <v>123</v>
      </c>
      <c r="C133" s="96">
        <v>0</v>
      </c>
      <c r="D133" s="96">
        <v>0</v>
      </c>
      <c r="E133" s="96"/>
      <c r="F133" s="96">
        <v>62200</v>
      </c>
      <c r="G133" s="96">
        <v>62200</v>
      </c>
      <c r="H133" s="96"/>
      <c r="I133" s="96">
        <v>0</v>
      </c>
      <c r="J133" s="96">
        <v>0</v>
      </c>
      <c r="K133" s="98"/>
    </row>
    <row r="134" spans="1:15" ht="42.75" customHeight="1">
      <c r="A134" s="59" t="s">
        <v>48</v>
      </c>
      <c r="B134" s="108" t="s">
        <v>124</v>
      </c>
      <c r="C134" s="53">
        <v>129000</v>
      </c>
      <c r="D134" s="53">
        <v>129000</v>
      </c>
      <c r="E134" s="53"/>
      <c r="F134" s="53"/>
      <c r="G134" s="53"/>
      <c r="H134" s="53"/>
      <c r="I134" s="53"/>
      <c r="J134" s="53"/>
      <c r="K134" s="51"/>
    </row>
    <row r="135" spans="1:15" ht="55.5" customHeight="1">
      <c r="A135" s="61" t="s">
        <v>49</v>
      </c>
      <c r="B135" s="108" t="s">
        <v>107</v>
      </c>
      <c r="C135" s="53">
        <v>406081.01</v>
      </c>
      <c r="D135" s="53">
        <v>406081.01</v>
      </c>
      <c r="E135" s="53"/>
      <c r="F135" s="53">
        <v>422324.25</v>
      </c>
      <c r="G135" s="53">
        <v>422324.25</v>
      </c>
      <c r="H135" s="53"/>
      <c r="I135" s="53">
        <v>439217.22</v>
      </c>
      <c r="J135" s="53">
        <v>439217.22</v>
      </c>
      <c r="K135" s="51"/>
    </row>
    <row r="136" spans="1:15" s="26" customFormat="1" ht="33" customHeight="1">
      <c r="A136" s="66" t="s">
        <v>66</v>
      </c>
      <c r="B136" s="107"/>
      <c r="C136" s="55">
        <f>C138</f>
        <v>2600</v>
      </c>
      <c r="D136" s="55">
        <f>D138</f>
        <v>2600</v>
      </c>
      <c r="E136" s="55"/>
      <c r="F136" s="55">
        <f t="shared" ref="E136:J136" si="29">F138</f>
        <v>0</v>
      </c>
      <c r="G136" s="55">
        <f t="shared" si="29"/>
        <v>0</v>
      </c>
      <c r="H136" s="55"/>
      <c r="I136" s="55">
        <f t="shared" si="29"/>
        <v>0</v>
      </c>
      <c r="J136" s="55">
        <f t="shared" si="29"/>
        <v>0</v>
      </c>
      <c r="K136" s="54"/>
    </row>
    <row r="137" spans="1:15" s="26" customFormat="1" ht="15.75" customHeight="1">
      <c r="A137" s="77" t="s">
        <v>10</v>
      </c>
      <c r="B137" s="107"/>
      <c r="C137" s="58"/>
      <c r="D137" s="58"/>
      <c r="E137" s="58"/>
      <c r="F137" s="58"/>
      <c r="G137" s="58"/>
      <c r="H137" s="58"/>
      <c r="I137" s="58"/>
      <c r="J137" s="58"/>
      <c r="K137" s="54"/>
    </row>
    <row r="138" spans="1:15" s="26" customFormat="1" ht="64.5" customHeight="1">
      <c r="A138" s="97" t="s">
        <v>39</v>
      </c>
      <c r="B138" s="111" t="s">
        <v>108</v>
      </c>
      <c r="C138" s="58">
        <v>2600</v>
      </c>
      <c r="D138" s="58">
        <v>2600</v>
      </c>
      <c r="E138" s="58"/>
      <c r="F138" s="58">
        <v>0</v>
      </c>
      <c r="G138" s="58">
        <v>0</v>
      </c>
      <c r="H138" s="58"/>
      <c r="I138" s="58">
        <v>0</v>
      </c>
      <c r="J138" s="58">
        <v>0</v>
      </c>
      <c r="K138" s="54"/>
    </row>
    <row r="139" spans="1:15" ht="33.75" customHeight="1">
      <c r="A139" s="69" t="s">
        <v>53</v>
      </c>
      <c r="B139" s="109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1:15" ht="14.25" customHeight="1">
      <c r="A140" s="69" t="s">
        <v>72</v>
      </c>
      <c r="B140" s="109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5" ht="29.25" customHeight="1">
      <c r="A141" s="69" t="s">
        <v>73</v>
      </c>
      <c r="B141" s="109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5" s="26" customFormat="1" ht="42.75" customHeight="1">
      <c r="A142" s="79"/>
      <c r="B142" s="80"/>
      <c r="C142" s="82"/>
      <c r="D142" s="80"/>
      <c r="E142" s="80"/>
      <c r="F142" s="80"/>
      <c r="G142" s="80"/>
      <c r="H142" s="80"/>
      <c r="I142" s="80"/>
      <c r="J142" s="80"/>
      <c r="K142" s="80"/>
    </row>
    <row r="143" spans="1:15" ht="30.75" customHeight="1">
      <c r="A143" s="124" t="s">
        <v>50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9"/>
      <c r="M143" s="9"/>
      <c r="N143" s="9"/>
      <c r="O143" s="9"/>
    </row>
    <row r="144" spans="1:15" ht="27" customHeight="1">
      <c r="A144" s="124" t="s">
        <v>51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</row>
  </sheetData>
  <mergeCells count="30">
    <mergeCell ref="A143:K143"/>
    <mergeCell ref="A144:K144"/>
    <mergeCell ref="A3:A6"/>
    <mergeCell ref="B3:B6"/>
    <mergeCell ref="C3:E3"/>
    <mergeCell ref="F3:K3"/>
    <mergeCell ref="C4:C6"/>
    <mergeCell ref="D4:E5"/>
    <mergeCell ref="F4:H4"/>
    <mergeCell ref="I4:K4"/>
    <mergeCell ref="F5:F6"/>
    <mergeCell ref="G5:H5"/>
    <mergeCell ref="I5:I6"/>
    <mergeCell ref="J5:K5"/>
    <mergeCell ref="H9:H10"/>
    <mergeCell ref="K9:K10"/>
    <mergeCell ref="A1:K1"/>
    <mergeCell ref="A106:A107"/>
    <mergeCell ref="B106:B107"/>
    <mergeCell ref="E106:E107"/>
    <mergeCell ref="H106:H107"/>
    <mergeCell ref="K106:K107"/>
    <mergeCell ref="G9:G10"/>
    <mergeCell ref="B9:B10"/>
    <mergeCell ref="C9:C10"/>
    <mergeCell ref="D9:D10"/>
    <mergeCell ref="E9:E10"/>
    <mergeCell ref="F9:F10"/>
    <mergeCell ref="I9:I10"/>
    <mergeCell ref="J9:J10"/>
  </mergeCells>
  <pageMargins left="0.11811023622047245" right="0.11811023622047245" top="0.15748031496062992" bottom="0.15748031496062992" header="0.31496062992125984" footer="0.31496062992125984"/>
  <pageSetup paperSize="9" scale="72" orientation="landscape" verticalDpi="0" r:id="rId1"/>
  <rowBreaks count="4" manualBreakCount="4">
    <brk id="20" max="10" man="1"/>
    <brk id="53" max="10" man="1"/>
    <brk id="85" max="10" man="1"/>
    <brk id="1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J9" sqref="J9"/>
    </sheetView>
  </sheetViews>
  <sheetFormatPr defaultRowHeight="15"/>
  <cols>
    <col min="1" max="1" width="33.42578125" customWidth="1"/>
    <col min="2" max="2" width="26.7109375" customWidth="1"/>
    <col min="3" max="3" width="14.28515625" bestFit="1" customWidth="1"/>
  </cols>
  <sheetData>
    <row r="1" spans="1:3" s="26" customFormat="1" ht="28.5">
      <c r="A1" s="64" t="s">
        <v>63</v>
      </c>
      <c r="B1" s="98"/>
      <c r="C1" s="68">
        <f>C3+C14+C34+C37</f>
        <v>32198430.48</v>
      </c>
    </row>
    <row r="2" spans="1:3" ht="15.75">
      <c r="A2" s="75" t="s">
        <v>10</v>
      </c>
      <c r="B2" s="98"/>
      <c r="C2" s="29"/>
    </row>
    <row r="3" spans="1:3" ht="25.5">
      <c r="A3" s="10" t="s">
        <v>13</v>
      </c>
      <c r="B3" s="103" t="s">
        <v>74</v>
      </c>
      <c r="C3" s="29">
        <f>C5+C8+C13</f>
        <v>28026907.780000001</v>
      </c>
    </row>
    <row r="4" spans="1:3">
      <c r="A4" s="14" t="s">
        <v>14</v>
      </c>
      <c r="B4" s="104"/>
      <c r="C4" s="96"/>
    </row>
    <row r="5" spans="1:3" ht="23.25" customHeight="1">
      <c r="A5" s="10" t="s">
        <v>15</v>
      </c>
      <c r="B5" s="104" t="s">
        <v>75</v>
      </c>
      <c r="C5" s="84">
        <f>C7</f>
        <v>21062428.469999999</v>
      </c>
    </row>
    <row r="6" spans="1:3">
      <c r="A6" s="15" t="s">
        <v>10</v>
      </c>
      <c r="B6" s="104"/>
      <c r="C6" s="96"/>
    </row>
    <row r="7" spans="1:3" ht="26.25" customHeight="1">
      <c r="A7" s="16" t="s">
        <v>16</v>
      </c>
      <c r="B7" s="104" t="s">
        <v>76</v>
      </c>
      <c r="C7" s="84">
        <f>17632591.95+3429836.52</f>
        <v>21062428.469999999</v>
      </c>
    </row>
    <row r="8" spans="1:3" ht="18" customHeight="1">
      <c r="A8" s="10" t="s">
        <v>17</v>
      </c>
      <c r="B8" s="104" t="s">
        <v>77</v>
      </c>
      <c r="C8" s="96">
        <f>C10+C11+C12</f>
        <v>603625.91</v>
      </c>
    </row>
    <row r="9" spans="1:3">
      <c r="A9" s="14" t="s">
        <v>10</v>
      </c>
      <c r="B9" s="104"/>
      <c r="C9" s="96"/>
    </row>
    <row r="10" spans="1:3" ht="25.5" customHeight="1">
      <c r="A10" s="14" t="s">
        <v>69</v>
      </c>
      <c r="B10" s="104" t="s">
        <v>78</v>
      </c>
      <c r="C10" s="96">
        <f>1000+3600</f>
        <v>4600</v>
      </c>
    </row>
    <row r="11" spans="1:3" ht="38.25">
      <c r="A11" s="16" t="s">
        <v>19</v>
      </c>
      <c r="B11" s="104" t="s">
        <v>79</v>
      </c>
      <c r="C11" s="96">
        <f>21600-3000</f>
        <v>18600</v>
      </c>
    </row>
    <row r="12" spans="1:3">
      <c r="A12" s="16" t="s">
        <v>20</v>
      </c>
      <c r="B12" s="104" t="s">
        <v>80</v>
      </c>
      <c r="C12" s="96">
        <f>583990-3564.09</f>
        <v>580425.91</v>
      </c>
    </row>
    <row r="13" spans="1:3" ht="30.75" customHeight="1">
      <c r="A13" s="17" t="s">
        <v>21</v>
      </c>
      <c r="B13" s="104" t="s">
        <v>81</v>
      </c>
      <c r="C13" s="84">
        <f>6030346.44+330506.96</f>
        <v>6360853.4000000004</v>
      </c>
    </row>
    <row r="14" spans="1:3">
      <c r="A14" s="10" t="s">
        <v>22</v>
      </c>
      <c r="B14" s="103" t="s">
        <v>82</v>
      </c>
      <c r="C14" s="29">
        <f>C16+C17+C21+C22+C23+C29</f>
        <v>2729676.68</v>
      </c>
    </row>
    <row r="15" spans="1:3">
      <c r="A15" s="14" t="s">
        <v>14</v>
      </c>
      <c r="B15" s="104"/>
      <c r="C15" s="96"/>
    </row>
    <row r="16" spans="1:3">
      <c r="A16" s="10" t="s">
        <v>23</v>
      </c>
      <c r="B16" s="104" t="s">
        <v>83</v>
      </c>
      <c r="C16" s="96">
        <f>96000+20000-23.6</f>
        <v>115976.4</v>
      </c>
    </row>
    <row r="17" spans="1:3">
      <c r="A17" s="10" t="s">
        <v>24</v>
      </c>
      <c r="B17" s="104" t="s">
        <v>84</v>
      </c>
      <c r="C17" s="96">
        <f>C19+C20</f>
        <v>63580</v>
      </c>
    </row>
    <row r="18" spans="1:3">
      <c r="A18" s="18" t="s">
        <v>10</v>
      </c>
      <c r="B18" s="104"/>
      <c r="C18" s="96"/>
    </row>
    <row r="19" spans="1:3" ht="27" customHeight="1">
      <c r="A19" s="18" t="s">
        <v>18</v>
      </c>
      <c r="B19" s="104" t="s">
        <v>85</v>
      </c>
      <c r="C19" s="96">
        <f>50000+13580</f>
        <v>63580</v>
      </c>
    </row>
    <row r="20" spans="1:3" ht="24" customHeight="1">
      <c r="A20" s="17" t="s">
        <v>25</v>
      </c>
      <c r="B20" s="104" t="s">
        <v>86</v>
      </c>
      <c r="C20" s="96">
        <v>0</v>
      </c>
    </row>
    <row r="21" spans="1:3" ht="28.5" customHeight="1">
      <c r="A21" s="17" t="s">
        <v>26</v>
      </c>
      <c r="B21" s="104" t="s">
        <v>87</v>
      </c>
      <c r="C21" s="96">
        <v>1427168.46</v>
      </c>
    </row>
    <row r="22" spans="1:3" ht="25.5">
      <c r="A22" s="17" t="s">
        <v>27</v>
      </c>
      <c r="B22" s="104" t="s">
        <v>88</v>
      </c>
      <c r="C22" s="96">
        <f>361000-331107.76</f>
        <v>29892.239999999991</v>
      </c>
    </row>
    <row r="23" spans="1:3" ht="25.5">
      <c r="A23" s="17" t="s">
        <v>28</v>
      </c>
      <c r="B23" s="104" t="s">
        <v>89</v>
      </c>
      <c r="C23" s="96">
        <f>C25+C26+C27+C28</f>
        <v>482317.94</v>
      </c>
    </row>
    <row r="24" spans="1:3">
      <c r="A24" s="18" t="s">
        <v>10</v>
      </c>
      <c r="B24" s="104"/>
      <c r="C24" s="96"/>
    </row>
    <row r="25" spans="1:3" ht="28.5" customHeight="1">
      <c r="A25" s="17" t="s">
        <v>29</v>
      </c>
      <c r="B25" s="104" t="s">
        <v>90</v>
      </c>
      <c r="C25" s="96">
        <f>51201.44+6881.17</f>
        <v>58082.61</v>
      </c>
    </row>
    <row r="26" spans="1:3" ht="76.5">
      <c r="A26" s="17" t="s">
        <v>30</v>
      </c>
      <c r="B26" s="104" t="s">
        <v>91</v>
      </c>
      <c r="C26" s="96">
        <f>42700+780+15274.9</f>
        <v>58754.9</v>
      </c>
    </row>
    <row r="27" spans="1:3" ht="38.25">
      <c r="A27" s="17" t="s">
        <v>67</v>
      </c>
      <c r="B27" s="104" t="s">
        <v>92</v>
      </c>
      <c r="C27" s="96">
        <f>64035+79600</f>
        <v>143635</v>
      </c>
    </row>
    <row r="28" spans="1:3" ht="25.5">
      <c r="A28" s="17" t="s">
        <v>32</v>
      </c>
      <c r="B28" s="104" t="s">
        <v>93</v>
      </c>
      <c r="C28" s="96">
        <f>165813.56+16305.06+39856.81-130</f>
        <v>221845.43</v>
      </c>
    </row>
    <row r="29" spans="1:3">
      <c r="A29" s="10" t="s">
        <v>33</v>
      </c>
      <c r="B29" s="104" t="s">
        <v>94</v>
      </c>
      <c r="C29" s="96">
        <f>C31+C32+C33</f>
        <v>610741.64</v>
      </c>
    </row>
    <row r="30" spans="1:3">
      <c r="A30" s="18" t="s">
        <v>34</v>
      </c>
      <c r="B30" s="104"/>
      <c r="C30" s="96"/>
    </row>
    <row r="31" spans="1:3" ht="36">
      <c r="A31" s="14" t="s">
        <v>35</v>
      </c>
      <c r="B31" s="104" t="s">
        <v>95</v>
      </c>
      <c r="C31" s="96">
        <f>99998+25000</f>
        <v>124998</v>
      </c>
    </row>
    <row r="32" spans="1:3">
      <c r="A32" s="19" t="s">
        <v>36</v>
      </c>
      <c r="B32" s="104" t="s">
        <v>96</v>
      </c>
      <c r="C32" s="96">
        <f>130000-51000-9000</f>
        <v>70000</v>
      </c>
    </row>
    <row r="33" spans="1:3" ht="26.25">
      <c r="A33" s="99" t="s">
        <v>38</v>
      </c>
      <c r="B33" s="104" t="s">
        <v>97</v>
      </c>
      <c r="C33" s="96">
        <f>184044.65+79800+151904.38-5.39</f>
        <v>415743.64</v>
      </c>
    </row>
    <row r="34" spans="1:3">
      <c r="A34" s="99" t="s">
        <v>52</v>
      </c>
      <c r="B34" s="103" t="s">
        <v>98</v>
      </c>
      <c r="C34" s="29">
        <f>C36</f>
        <v>24189.7</v>
      </c>
    </row>
    <row r="35" spans="1:3">
      <c r="A35" s="21" t="s">
        <v>10</v>
      </c>
      <c r="B35" s="104"/>
      <c r="C35" s="96"/>
    </row>
    <row r="36" spans="1:3" ht="64.5">
      <c r="A36" s="99" t="s">
        <v>39</v>
      </c>
      <c r="B36" s="104" t="s">
        <v>99</v>
      </c>
      <c r="C36" s="96">
        <f>14565+9624.7</f>
        <v>24189.7</v>
      </c>
    </row>
    <row r="37" spans="1:3" ht="26.25">
      <c r="A37" s="22" t="s">
        <v>40</v>
      </c>
      <c r="B37" s="103" t="s">
        <v>100</v>
      </c>
      <c r="C37" s="29">
        <f>C39</f>
        <v>1417656.3200000001</v>
      </c>
    </row>
    <row r="38" spans="1:3">
      <c r="A38" s="15" t="s">
        <v>14</v>
      </c>
      <c r="B38" s="104"/>
      <c r="C38" s="96"/>
    </row>
    <row r="39" spans="1:3" ht="25.5">
      <c r="A39" s="17" t="s">
        <v>41</v>
      </c>
      <c r="B39" s="104" t="s">
        <v>101</v>
      </c>
      <c r="C39" s="96">
        <f>C41+C42+C43+C44+C45</f>
        <v>1417656.3200000001</v>
      </c>
    </row>
    <row r="40" spans="1:3">
      <c r="A40" s="18" t="s">
        <v>4</v>
      </c>
      <c r="B40" s="104"/>
      <c r="C40" s="96"/>
    </row>
    <row r="41" spans="1:3" ht="25.5">
      <c r="A41" s="17" t="s">
        <v>42</v>
      </c>
      <c r="B41" s="104" t="s">
        <v>102</v>
      </c>
      <c r="C41" s="96">
        <v>11000</v>
      </c>
    </row>
    <row r="42" spans="1:3">
      <c r="A42" s="17" t="s">
        <v>43</v>
      </c>
      <c r="B42" s="104" t="s">
        <v>103</v>
      </c>
      <c r="C42" s="96">
        <f>1400470-408602.77+12090.15</f>
        <v>1003957.38</v>
      </c>
    </row>
    <row r="43" spans="1:3">
      <c r="A43" s="17" t="s">
        <v>44</v>
      </c>
      <c r="B43" s="104" t="s">
        <v>104</v>
      </c>
      <c r="C43" s="96">
        <f>67500-38535+16000-1019.32</f>
        <v>43945.68</v>
      </c>
    </row>
    <row r="44" spans="1:3">
      <c r="A44" s="17" t="s">
        <v>45</v>
      </c>
      <c r="B44" s="104" t="s">
        <v>105</v>
      </c>
      <c r="C44" s="96">
        <v>7800</v>
      </c>
    </row>
    <row r="45" spans="1:3" ht="25.5">
      <c r="A45" s="17" t="s">
        <v>46</v>
      </c>
      <c r="B45" s="104" t="s">
        <v>106</v>
      </c>
      <c r="C45" s="96">
        <f>184795.5+25000+152069.6-10911.84</f>
        <v>350953.25999999995</v>
      </c>
    </row>
  </sheetData>
  <pageMargins left="0.70866141732283472" right="0.70866141732283472" top="0.15748031496062992" bottom="0.15748031496062992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2013-01-24T07:55:15Z</cp:lastPrinted>
  <dcterms:created xsi:type="dcterms:W3CDTF">2012-01-16T07:31:48Z</dcterms:created>
  <dcterms:modified xsi:type="dcterms:W3CDTF">2013-01-24T07:55:37Z</dcterms:modified>
</cp:coreProperties>
</file>